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oko/OneDrive - 新潟大学/"/>
    </mc:Choice>
  </mc:AlternateContent>
  <xr:revisionPtr revIDLastSave="0" documentId="8_{4858E5C5-F12C-4B4D-A5C9-77021336F348}" xr6:coauthVersionLast="47" xr6:coauthVersionMax="47" xr10:uidLastSave="{00000000-0000-0000-0000-000000000000}"/>
  <bookViews>
    <workbookView xWindow="2340" yWindow="500" windowWidth="31100" windowHeight="21020" xr2:uid="{19277EC7-92ED-424E-9803-59A52069B4B6}"/>
  </bookViews>
  <sheets>
    <sheet name="硬貨" sheetId="1" r:id="rId1"/>
    <sheet name="t検定" sheetId="3" r:id="rId2"/>
    <sheet name="t検定出力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3" l="1"/>
  <c r="D27" i="3"/>
  <c r="E5" i="3"/>
  <c r="H9" i="1"/>
  <c r="E3" i="1"/>
  <c r="B25" i="3"/>
  <c r="C24" i="3"/>
  <c r="B24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5" i="3"/>
  <c r="C23" i="3"/>
  <c r="B23" i="3"/>
  <c r="B30" i="3"/>
  <c r="B31" i="3" s="1"/>
  <c r="C25" i="3"/>
  <c r="C26" i="3" s="1"/>
  <c r="B26" i="3" l="1"/>
  <c r="D24" i="3"/>
  <c r="E8" i="3" s="1"/>
  <c r="D26" i="3"/>
  <c r="D25" i="3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5" i="1"/>
  <c r="H3" i="1"/>
  <c r="E20" i="1" s="1"/>
  <c r="H7" i="1"/>
  <c r="H8" i="1" l="1"/>
  <c r="H13" i="1"/>
  <c r="H14" i="1" s="1"/>
  <c r="H15" i="1" s="1"/>
  <c r="E19" i="3"/>
  <c r="E12" i="3"/>
  <c r="E6" i="3"/>
  <c r="E10" i="3"/>
  <c r="E22" i="3"/>
  <c r="E20" i="3"/>
  <c r="E13" i="3"/>
  <c r="E18" i="3"/>
  <c r="E11" i="3"/>
  <c r="E21" i="3"/>
  <c r="E14" i="3"/>
  <c r="E15" i="3"/>
  <c r="E7" i="3"/>
  <c r="E26" i="3" s="1"/>
  <c r="E16" i="3"/>
  <c r="E9" i="3"/>
  <c r="E17" i="3"/>
  <c r="D30" i="3"/>
  <c r="E24" i="1"/>
  <c r="E16" i="1"/>
  <c r="E10" i="1"/>
  <c r="E8" i="1"/>
  <c r="E27" i="1"/>
  <c r="E19" i="1"/>
  <c r="E11" i="1"/>
  <c r="E23" i="1"/>
  <c r="E15" i="1"/>
  <c r="E7" i="1"/>
  <c r="E5" i="1"/>
  <c r="E22" i="1"/>
  <c r="E14" i="1"/>
  <c r="E6" i="1"/>
  <c r="E29" i="1"/>
  <c r="E21" i="1"/>
  <c r="E13" i="1"/>
  <c r="E28" i="1"/>
  <c r="E12" i="1"/>
  <c r="E26" i="1"/>
  <c r="E18" i="1"/>
  <c r="E25" i="1"/>
  <c r="E17" i="1"/>
  <c r="E9" i="1"/>
  <c r="H4" i="1" l="1"/>
  <c r="H5" i="1" s="1"/>
  <c r="H6" i="1" l="1"/>
  <c r="H19" i="1"/>
  <c r="H20" i="1" s="1"/>
  <c r="H21" i="1" s="1"/>
</calcChain>
</file>

<file path=xl/sharedStrings.xml><?xml version="1.0" encoding="utf-8"?>
<sst xmlns="http://schemas.openxmlformats.org/spreadsheetml/2006/main" count="77" uniqueCount="71">
  <si>
    <t>t-検定: 一対の標本による平均の検定ツール</t>
  </si>
  <si>
    <t>変数 1</t>
  </si>
  <si>
    <t>変数 2</t>
  </si>
  <si>
    <t>平均</t>
  </si>
  <si>
    <t>分散</t>
  </si>
  <si>
    <t>観測数</t>
  </si>
  <si>
    <t>ピアソン相関</t>
  </si>
  <si>
    <t>仮説平均との差異</t>
  </si>
  <si>
    <t>自由度</t>
  </si>
  <si>
    <t xml:space="preserve">t </t>
  </si>
  <si>
    <t>P(T&lt;=t) 片側</t>
  </si>
  <si>
    <t>t 境界値 片側</t>
  </si>
  <si>
    <t>P(T&lt;=t) 両側</t>
  </si>
  <si>
    <t>t 境界値 両側</t>
  </si>
  <si>
    <t>母集団</t>
    <rPh sb="0" eb="3">
      <t>ボシュウダn</t>
    </rPh>
    <phoneticPr fontId="1"/>
  </si>
  <si>
    <t>？</t>
    <phoneticPr fontId="1"/>
  </si>
  <si>
    <t>標本数</t>
    <rPh sb="0" eb="3">
      <t>ヒョウホn</t>
    </rPh>
    <phoneticPr fontId="1"/>
  </si>
  <si>
    <t>標本</t>
    <rPh sb="0" eb="1">
      <t>ヒョウホn</t>
    </rPh>
    <phoneticPr fontId="1"/>
  </si>
  <si>
    <t>(標本-標本平均)^2</t>
    <rPh sb="1" eb="3">
      <t>ヒョウホn</t>
    </rPh>
    <rPh sb="4" eb="8">
      <t>ヒョウホn</t>
    </rPh>
    <phoneticPr fontId="1"/>
  </si>
  <si>
    <t>t値</t>
    <rPh sb="1" eb="2">
      <t>アタイ</t>
    </rPh>
    <phoneticPr fontId="1"/>
  </si>
  <si>
    <t>&gt;0.05</t>
    <phoneticPr fontId="1"/>
  </si>
  <si>
    <t>→25枚の標本平均は母集団の平均と等しい、という仮説を危険率0.1で棄却できない</t>
    <rPh sb="5" eb="7">
      <t>ヒョウホn</t>
    </rPh>
    <rPh sb="7" eb="9">
      <t>ヘイキn</t>
    </rPh>
    <rPh sb="10" eb="13">
      <t>ボシュウダn</t>
    </rPh>
    <rPh sb="14" eb="16">
      <t>ヘイキn</t>
    </rPh>
    <rPh sb="17" eb="18">
      <t>ヒト</t>
    </rPh>
    <rPh sb="24" eb="26">
      <t>カセテゥ</t>
    </rPh>
    <rPh sb="27" eb="30">
      <t>キケンリテ</t>
    </rPh>
    <rPh sb="34" eb="36">
      <t>キキャク</t>
    </rPh>
    <phoneticPr fontId="1"/>
  </si>
  <si>
    <t>(標本-母平均)^2</t>
    <rPh sb="1" eb="3">
      <t>ヒョウホn</t>
    </rPh>
    <rPh sb="4" eb="7">
      <t>ボヘイキn</t>
    </rPh>
    <phoneticPr fontId="1"/>
  </si>
  <si>
    <t>カイ２乗分布の累積確率</t>
    <rPh sb="4" eb="6">
      <t>ブンプ</t>
    </rPh>
    <rPh sb="7" eb="11">
      <t>ルイセキ</t>
    </rPh>
    <phoneticPr fontId="1"/>
  </si>
  <si>
    <t>→ばらつきから本物とは言えない</t>
    <rPh sb="7" eb="9">
      <t>ホn</t>
    </rPh>
    <rPh sb="11" eb="12">
      <t>イエナ</t>
    </rPh>
    <phoneticPr fontId="1"/>
  </si>
  <si>
    <t>母平均と母分散を使う検定</t>
    <rPh sb="0" eb="3">
      <t>ボヘイキント</t>
    </rPh>
    <rPh sb="4" eb="7">
      <t>ボブンサn</t>
    </rPh>
    <rPh sb="8" eb="9">
      <t>ツカウ</t>
    </rPh>
    <rPh sb="10" eb="12">
      <t>ケンテイ</t>
    </rPh>
    <phoneticPr fontId="1"/>
  </si>
  <si>
    <t>標本分散を使う検定</t>
    <rPh sb="0" eb="4">
      <t>ヒョウホn</t>
    </rPh>
    <rPh sb="5" eb="6">
      <t>ツカウ</t>
    </rPh>
    <rPh sb="7" eb="9">
      <t>ケンテイ</t>
    </rPh>
    <phoneticPr fontId="1"/>
  </si>
  <si>
    <t>従来法</t>
    <rPh sb="0" eb="3">
      <t>ジュウライ</t>
    </rPh>
    <phoneticPr fontId="1"/>
  </si>
  <si>
    <t>新手法</t>
    <rPh sb="0" eb="3">
      <t>シンシュ</t>
    </rPh>
    <phoneticPr fontId="1"/>
  </si>
  <si>
    <t>従来法と新手法の間に優位な差はないと仮定する（帰無仮説）</t>
    <rPh sb="0" eb="3">
      <t>ジュウライ</t>
    </rPh>
    <rPh sb="4" eb="7">
      <t>シンシュ</t>
    </rPh>
    <rPh sb="8" eb="9">
      <t>アイダ</t>
    </rPh>
    <rPh sb="10" eb="12">
      <t>ユウイ</t>
    </rPh>
    <rPh sb="13" eb="14">
      <t xml:space="preserve">サハ </t>
    </rPh>
    <rPh sb="18" eb="20">
      <t>カテイ</t>
    </rPh>
    <rPh sb="23" eb="27">
      <t>キムカセテゥ</t>
    </rPh>
    <phoneticPr fontId="1"/>
  </si>
  <si>
    <t>p値(両側)</t>
    <rPh sb="1" eb="2">
      <t>アタイ</t>
    </rPh>
    <rPh sb="3" eb="5">
      <t>リョウガワ</t>
    </rPh>
    <phoneticPr fontId="1"/>
  </si>
  <si>
    <t>標本平均</t>
    <rPh sb="0" eb="1">
      <t>ヒョウホn</t>
    </rPh>
    <phoneticPr fontId="1"/>
  </si>
  <si>
    <t>標本分散</t>
    <rPh sb="0" eb="4">
      <t>ヒョウホn</t>
    </rPh>
    <phoneticPr fontId="1"/>
  </si>
  <si>
    <t>不偏分散</t>
    <rPh sb="0" eb="4">
      <t>フヘンブ</t>
    </rPh>
    <phoneticPr fontId="1"/>
  </si>
  <si>
    <t>差の標準誤差</t>
    <rPh sb="0" eb="1">
      <t xml:space="preserve">サ </t>
    </rPh>
    <rPh sb="2" eb="6">
      <t>ヒョウジュn</t>
    </rPh>
    <phoneticPr fontId="1"/>
  </si>
  <si>
    <t>差の不偏分散</t>
    <rPh sb="0" eb="1">
      <t xml:space="preserve">サノ </t>
    </rPh>
    <phoneticPr fontId="1"/>
  </si>
  <si>
    <t>&gt;&gt;0.05 →帰無仮説は棄却されない</t>
    <rPh sb="8" eb="12">
      <t>キムカセテゥ</t>
    </rPh>
    <rPh sb="13" eb="15">
      <t>キキャク</t>
    </rPh>
    <phoneticPr fontId="1"/>
  </si>
  <si>
    <t>p値(片側)</t>
    <rPh sb="1" eb="2">
      <t>アタイ</t>
    </rPh>
    <rPh sb="3" eb="4">
      <t>カタガワ</t>
    </rPh>
    <rPh sb="4" eb="5">
      <t>リョウガワ</t>
    </rPh>
    <phoneticPr fontId="1"/>
  </si>
  <si>
    <t>&lt;&lt;0.005</t>
    <phoneticPr fontId="1"/>
  </si>
  <si>
    <t>NORM.S.DIST(H7,TRUE)</t>
    <phoneticPr fontId="1"/>
  </si>
  <si>
    <t>テキストp.118-123</t>
    <phoneticPr fontId="1"/>
  </si>
  <si>
    <t>入力式の例</t>
    <rPh sb="0" eb="3">
      <t>ニュウリョク</t>
    </rPh>
    <rPh sb="4" eb="5">
      <t>レイ</t>
    </rPh>
    <phoneticPr fontId="1"/>
  </si>
  <si>
    <t>標本平均 X</t>
    <rPh sb="0" eb="4">
      <t>ヒョウホn</t>
    </rPh>
    <phoneticPr fontId="1"/>
  </si>
  <si>
    <t>標本分散 s^2</t>
    <rPh sb="0" eb="1">
      <t>ヒョウホn</t>
    </rPh>
    <phoneticPr fontId="1"/>
  </si>
  <si>
    <t>不偏分散 s^2*n/(n-1)</t>
    <rPh sb="0" eb="4">
      <t>フヘn</t>
    </rPh>
    <phoneticPr fontId="1"/>
  </si>
  <si>
    <t>標本標準偏差 s</t>
    <rPh sb="0" eb="1">
      <t>ヒョウホn</t>
    </rPh>
    <rPh sb="2" eb="6">
      <t>ヒョウジュn</t>
    </rPh>
    <phoneticPr fontId="1"/>
  </si>
  <si>
    <t>Z (8.1)</t>
    <phoneticPr fontId="1"/>
  </si>
  <si>
    <t>標準誤差 σ/√n</t>
    <rPh sb="0" eb="4">
      <t>ヒョウジュn</t>
    </rPh>
    <phoneticPr fontId="1"/>
  </si>
  <si>
    <t>母標準偏差σ</t>
    <rPh sb="0" eb="1">
      <t>ハハ</t>
    </rPh>
    <rPh sb="1" eb="5">
      <t>ヒョウジュn</t>
    </rPh>
    <phoneticPr fontId="1"/>
  </si>
  <si>
    <t>母平均μ</t>
    <rPh sb="0" eb="3">
      <t>ボヘイキn</t>
    </rPh>
    <phoneticPr fontId="1"/>
  </si>
  <si>
    <t>平均値の標準化変換Z=(X-μ)/(σ/√n)</t>
    <rPh sb="0" eb="3">
      <t>ヘイキンチヲ</t>
    </rPh>
    <rPh sb="4" eb="9">
      <t>ヒョウジュn</t>
    </rPh>
    <phoneticPr fontId="1"/>
  </si>
  <si>
    <t>p.119 平均値の検定(z検定)</t>
    <rPh sb="6" eb="9">
      <t>ヘイキn</t>
    </rPh>
    <rPh sb="10" eb="12">
      <t>ケンテイ</t>
    </rPh>
    <rPh sb="14" eb="16">
      <t>ケンテイ</t>
    </rPh>
    <phoneticPr fontId="1"/>
  </si>
  <si>
    <t>Z (8.2)</t>
    <phoneticPr fontId="1"/>
  </si>
  <si>
    <t>→標本のばらつきは母集団のばらつきと等しい、という仮説は危険率0.005(0.5%)で棄却できる</t>
    <rPh sb="1" eb="3">
      <t>ヒョウホn</t>
    </rPh>
    <rPh sb="9" eb="12">
      <t>ボシュウダn</t>
    </rPh>
    <rPh sb="18" eb="19">
      <t>ヒトシイ</t>
    </rPh>
    <rPh sb="25" eb="27">
      <t>カセテゥ</t>
    </rPh>
    <rPh sb="28" eb="30">
      <t>キケn</t>
    </rPh>
    <rPh sb="30" eb="31">
      <t xml:space="preserve">リツ </t>
    </rPh>
    <rPh sb="43" eb="45">
      <t>キキャ</t>
    </rPh>
    <phoneticPr fontId="1"/>
  </si>
  <si>
    <t>SUM(E5:E29)/(E3-1) or H4*E3/(E3-1) or VAR.S(D5:D29)</t>
    <phoneticPr fontId="1"/>
  </si>
  <si>
    <t>SQRT(H4)</t>
    <phoneticPr fontId="1"/>
  </si>
  <si>
    <t>B5/SQRT(E3)</t>
    <phoneticPr fontId="1"/>
  </si>
  <si>
    <t>(H3-B4)/(B5/SQRT(E3))</t>
    <phoneticPr fontId="1"/>
  </si>
  <si>
    <t>SUM(D5:D29)/E3 or AVERAGE(D5:D29)</t>
    <phoneticPr fontId="1"/>
  </si>
  <si>
    <t>SUM(E5:E29)/E3 or AVERAGE(E5:E29) or VAR.P(D5:D29)</t>
    <phoneticPr fontId="1"/>
  </si>
  <si>
    <t>持ってきた25枚の硬貨は偽物と言いたい</t>
    <rPh sb="0" eb="1">
      <t>モッテ</t>
    </rPh>
    <rPh sb="7" eb="8">
      <t>マイ</t>
    </rPh>
    <rPh sb="9" eb="11">
      <t>コウカ</t>
    </rPh>
    <rPh sb="12" eb="14">
      <t>ニセ</t>
    </rPh>
    <rPh sb="15" eb="16">
      <t xml:space="preserve">イイタイ </t>
    </rPh>
    <rPh sb="23" eb="27">
      <t>ヒョウホn</t>
    </rPh>
    <rPh sb="28" eb="31">
      <t>ボヘイキn</t>
    </rPh>
    <rPh sb="32" eb="34">
      <t>カテイ</t>
    </rPh>
    <rPh sb="37" eb="41">
      <t>キムカセテゥ</t>
    </rPh>
    <phoneticPr fontId="1"/>
  </si>
  <si>
    <t>25枚の標本平均=母平均と仮定する(帰無仮説)</t>
  </si>
  <si>
    <t>→標本と母集団の平均の比較だけだと、標本は偽物とは言えない</t>
    <rPh sb="1" eb="2">
      <t>ヒョウホn</t>
    </rPh>
    <rPh sb="4" eb="7">
      <t>ボシュウダn</t>
    </rPh>
    <rPh sb="8" eb="10">
      <t>ヘイキn</t>
    </rPh>
    <rPh sb="11" eb="13">
      <t>ヒカク</t>
    </rPh>
    <rPh sb="18" eb="20">
      <t>ヒョウホn</t>
    </rPh>
    <rPh sb="21" eb="23">
      <t>ニセ</t>
    </rPh>
    <rPh sb="25" eb="26">
      <t>イエナ</t>
    </rPh>
    <phoneticPr fontId="1"/>
  </si>
  <si>
    <t>(p.120-121 カイ２乗検定:おまけ)</t>
    <rPh sb="15" eb="17">
      <t>ケンテイ</t>
    </rPh>
    <phoneticPr fontId="1"/>
  </si>
  <si>
    <t>(p.122 カイ２乗検定:おまけ)</t>
    <rPh sb="11" eb="13">
      <t>ケンテイ</t>
    </rPh>
    <phoneticPr fontId="1"/>
  </si>
  <si>
    <t>(おまけ：t検定）</t>
    <rPh sb="6" eb="8">
      <t>ケンテイ</t>
    </rPh>
    <phoneticPr fontId="1"/>
  </si>
  <si>
    <t>A組18人の数学I期末試験の点数(対応あり)</t>
    <rPh sb="1" eb="2">
      <t>クミ</t>
    </rPh>
    <rPh sb="4" eb="5">
      <t>ニn</t>
    </rPh>
    <rPh sb="6" eb="8">
      <t>スウ</t>
    </rPh>
    <rPh sb="9" eb="13">
      <t>キマテゥ</t>
    </rPh>
    <rPh sb="14" eb="16">
      <t>テn</t>
    </rPh>
    <rPh sb="17" eb="19">
      <t>タイオウ</t>
    </rPh>
    <phoneticPr fontId="1"/>
  </si>
  <si>
    <t>点数差</t>
    <rPh sb="0" eb="2">
      <t>テンスウ</t>
    </rPh>
    <rPh sb="2" eb="3">
      <t xml:space="preserve">サ </t>
    </rPh>
    <phoneticPr fontId="1"/>
  </si>
  <si>
    <t>(点数差-点数差の平均)^2</t>
    <rPh sb="1" eb="4">
      <t>テンスウ</t>
    </rPh>
    <rPh sb="5" eb="8">
      <t>テn</t>
    </rPh>
    <rPh sb="9" eb="11">
      <t>ヘイキn</t>
    </rPh>
    <phoneticPr fontId="1"/>
  </si>
  <si>
    <t>シート「t検定」のデータを、エクセルのデータ分析「t検定：対応あり」で検定した場合の出力</t>
    <rPh sb="5" eb="7">
      <t>ケンテイ</t>
    </rPh>
    <rPh sb="22" eb="24">
      <t>ブンセキ</t>
    </rPh>
    <rPh sb="26" eb="28">
      <t>ケンテイ</t>
    </rPh>
    <rPh sb="29" eb="31">
      <t>タイオウ</t>
    </rPh>
    <rPh sb="35" eb="37">
      <t>ケンテイ</t>
    </rPh>
    <rPh sb="39" eb="41">
      <t>バアイ</t>
    </rPh>
    <rPh sb="42" eb="44">
      <t>シュテゥ</t>
    </rPh>
    <phoneticPr fontId="1"/>
  </si>
  <si>
    <t>この値がいわゆるP値（累積確率）で、&gt;&gt;0.05より危険率0.05で棄却できない</t>
    <rPh sb="9" eb="10">
      <t>アタイ</t>
    </rPh>
    <rPh sb="11" eb="15">
      <t>ルイセキク</t>
    </rPh>
    <rPh sb="26" eb="29">
      <t>キケn</t>
    </rPh>
    <rPh sb="34" eb="36">
      <t>キキャク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</si>
</sst>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0"/>
    <numFmt numFmtId="177" formatCode="0.0000"/>
    <numFmt numFmtId="178" formatCode="0.000"/>
    <numFmt numFmtId="179" formatCode="0.00000000000000_ "/>
    <numFmt numFmtId="180" formatCode="0.000_ "/>
  </numFmts>
  <fonts count="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0" tint="-0.499984740745262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2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2" fontId="0" fillId="3" borderId="0" xfId="0" applyNumberFormat="1" applyFill="1">
      <alignment vertical="center"/>
    </xf>
    <xf numFmtId="0" fontId="2" fillId="4" borderId="0" xfId="0" applyFont="1" applyFill="1">
      <alignment vertical="center"/>
    </xf>
    <xf numFmtId="0" fontId="0" fillId="0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0" fillId="7" borderId="0" xfId="0" applyFill="1" applyBorder="1" applyAlignment="1">
      <alignment vertical="center"/>
    </xf>
    <xf numFmtId="0" fontId="0" fillId="8" borderId="0" xfId="0" applyFill="1">
      <alignment vertical="center"/>
    </xf>
    <xf numFmtId="177" fontId="0" fillId="8" borderId="0" xfId="0" applyNumberFormat="1" applyFill="1">
      <alignment vertical="center"/>
    </xf>
    <xf numFmtId="0" fontId="0" fillId="7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3B299-E61A-1B43-B920-9FFDACBA9CDB}">
  <dimension ref="A1:N29"/>
  <sheetViews>
    <sheetView tabSelected="1" topLeftCell="B1" zoomScale="160" zoomScaleNormal="160" workbookViewId="0">
      <selection activeCell="E3" sqref="E3"/>
    </sheetView>
  </sheetViews>
  <sheetFormatPr baseColWidth="10" defaultRowHeight="20"/>
  <cols>
    <col min="2" max="2" width="6.7109375" bestFit="1" customWidth="1"/>
    <col min="5" max="5" width="16.140625" bestFit="1" customWidth="1"/>
    <col min="6" max="6" width="16.140625" customWidth="1"/>
    <col min="7" max="7" width="31.140625" bestFit="1" customWidth="1"/>
    <col min="8" max="8" width="13" bestFit="1" customWidth="1"/>
    <col min="9" max="9" width="11.5703125" customWidth="1"/>
  </cols>
  <sheetData>
    <row r="1" spans="1:14">
      <c r="A1" s="8" t="s">
        <v>40</v>
      </c>
      <c r="B1" s="8"/>
      <c r="G1" s="21" t="s">
        <v>61</v>
      </c>
      <c r="H1" s="21"/>
    </row>
    <row r="2" spans="1:14">
      <c r="A2" s="21" t="s">
        <v>60</v>
      </c>
      <c r="B2" s="21"/>
      <c r="C2" s="21"/>
      <c r="D2" s="21"/>
      <c r="E2" s="13"/>
      <c r="F2" s="13"/>
      <c r="G2" s="8" t="s">
        <v>51</v>
      </c>
      <c r="I2" s="19" t="s">
        <v>41</v>
      </c>
    </row>
    <row r="3" spans="1:14">
      <c r="A3" s="9" t="s">
        <v>14</v>
      </c>
      <c r="B3" t="s">
        <v>15</v>
      </c>
      <c r="D3" s="9" t="s">
        <v>16</v>
      </c>
      <c r="E3">
        <f>COUNT(D5:D29)</f>
        <v>25</v>
      </c>
      <c r="G3" s="9" t="s">
        <v>42</v>
      </c>
      <c r="H3">
        <f>AVERAGE(D5:D29)</f>
        <v>34.774400000000007</v>
      </c>
      <c r="I3" s="19" t="s">
        <v>58</v>
      </c>
      <c r="J3" s="19"/>
      <c r="K3" s="19"/>
    </row>
    <row r="4" spans="1:14">
      <c r="A4" s="9" t="s">
        <v>49</v>
      </c>
      <c r="B4" s="10">
        <v>35.03</v>
      </c>
      <c r="D4" s="9" t="s">
        <v>17</v>
      </c>
      <c r="E4" s="10" t="s">
        <v>18</v>
      </c>
      <c r="F4" s="10" t="s">
        <v>22</v>
      </c>
      <c r="G4" s="9" t="s">
        <v>43</v>
      </c>
      <c r="H4" s="5">
        <f>AVERAGE(E5:E29)</f>
        <v>2.3472006400000001</v>
      </c>
      <c r="I4" s="20" t="s">
        <v>59</v>
      </c>
      <c r="J4" s="19"/>
      <c r="K4" s="19"/>
      <c r="L4" s="19"/>
    </row>
    <row r="5" spans="1:14">
      <c r="A5" s="9" t="s">
        <v>48</v>
      </c>
      <c r="B5" s="10">
        <v>0.92500000000000004</v>
      </c>
      <c r="C5" s="12">
        <v>1</v>
      </c>
      <c r="D5" s="10">
        <v>32.97</v>
      </c>
      <c r="E5" s="6">
        <f t="shared" ref="E5:E29" si="0">(D5-$H$3)^2</f>
        <v>3.2558593600000298</v>
      </c>
      <c r="F5" s="6">
        <f>(D5-$B$4)^2</f>
        <v>4.2436000000000096</v>
      </c>
      <c r="G5" s="11" t="s">
        <v>44</v>
      </c>
      <c r="H5" s="5">
        <f>H4*E3/(E3-1)</f>
        <v>2.4450006666666666</v>
      </c>
      <c r="I5" s="19" t="s">
        <v>54</v>
      </c>
      <c r="J5" s="19"/>
      <c r="K5" s="19"/>
      <c r="L5" s="19"/>
    </row>
    <row r="6" spans="1:14">
      <c r="C6" s="12">
        <v>2</v>
      </c>
      <c r="D6" s="10">
        <v>36.369999999999997</v>
      </c>
      <c r="E6" s="6">
        <f t="shared" si="0"/>
        <v>2.5459393599999691</v>
      </c>
      <c r="F6" s="6">
        <f t="shared" ref="F6:F29" si="1">(D6-$B$4)^2</f>
        <v>1.7955999999999901</v>
      </c>
      <c r="G6" s="9" t="s">
        <v>45</v>
      </c>
      <c r="H6" s="5">
        <f>SQRT(H4)</f>
        <v>1.5320576490458837</v>
      </c>
      <c r="I6" s="19" t="s">
        <v>55</v>
      </c>
    </row>
    <row r="7" spans="1:14">
      <c r="C7" s="12">
        <v>3</v>
      </c>
      <c r="D7" s="10">
        <v>35.24</v>
      </c>
      <c r="E7" s="6">
        <f t="shared" si="0"/>
        <v>0.21678335999999526</v>
      </c>
      <c r="F7" s="6">
        <f t="shared" si="1"/>
        <v>4.4100000000000361E-2</v>
      </c>
      <c r="G7" s="9" t="s">
        <v>47</v>
      </c>
      <c r="H7">
        <f>B5/SQRT(E3)</f>
        <v>0.185</v>
      </c>
      <c r="I7" s="19" t="s">
        <v>56</v>
      </c>
    </row>
    <row r="8" spans="1:14">
      <c r="C8" s="12">
        <v>4</v>
      </c>
      <c r="D8" s="10">
        <v>36.03</v>
      </c>
      <c r="E8" s="6">
        <f t="shared" si="0"/>
        <v>1.5765313599999851</v>
      </c>
      <c r="F8" s="6">
        <f t="shared" si="1"/>
        <v>1</v>
      </c>
      <c r="G8" s="9" t="s">
        <v>50</v>
      </c>
      <c r="H8" s="6">
        <f>(H3-B4)/H7</f>
        <v>-1.3816216216215895</v>
      </c>
      <c r="I8" s="19" t="s">
        <v>57</v>
      </c>
      <c r="J8" s="19"/>
    </row>
    <row r="9" spans="1:14">
      <c r="C9" s="12">
        <v>5</v>
      </c>
      <c r="D9" s="10">
        <v>34.840000000000003</v>
      </c>
      <c r="E9" s="6">
        <f t="shared" si="0"/>
        <v>4.3033599999995186E-3</v>
      </c>
      <c r="F9" s="6">
        <f t="shared" si="1"/>
        <v>3.6099999999999133E-2</v>
      </c>
      <c r="G9" s="9" t="s">
        <v>37</v>
      </c>
      <c r="H9">
        <f>_xlfn.NORM.S.DIST(H8,TRUE)</f>
        <v>8.3543955779059875E-2</v>
      </c>
      <c r="I9" s="19" t="s">
        <v>39</v>
      </c>
      <c r="J9" s="19"/>
      <c r="K9" s="13"/>
    </row>
    <row r="10" spans="1:14">
      <c r="C10" s="12">
        <v>6</v>
      </c>
      <c r="D10" s="10">
        <v>33.630000000000003</v>
      </c>
      <c r="E10" s="6">
        <f t="shared" si="0"/>
        <v>1.3096513600000104</v>
      </c>
      <c r="F10" s="6">
        <f t="shared" si="1"/>
        <v>1.959999999999996</v>
      </c>
      <c r="H10" t="s">
        <v>20</v>
      </c>
      <c r="I10" s="21" t="s">
        <v>21</v>
      </c>
      <c r="J10" s="21"/>
      <c r="K10" s="21"/>
      <c r="L10" s="21"/>
      <c r="M10" s="21"/>
      <c r="N10" s="21"/>
    </row>
    <row r="11" spans="1:14">
      <c r="C11" s="12">
        <v>7</v>
      </c>
      <c r="D11" s="10">
        <v>37.94</v>
      </c>
      <c r="E11" s="6">
        <f t="shared" si="0"/>
        <v>10.021023359999941</v>
      </c>
      <c r="F11" s="6">
        <f t="shared" si="1"/>
        <v>8.4680999999999802</v>
      </c>
      <c r="G11" s="13" t="s">
        <v>63</v>
      </c>
      <c r="I11" s="13" t="s">
        <v>62</v>
      </c>
    </row>
    <row r="12" spans="1:14">
      <c r="C12" s="12">
        <v>8</v>
      </c>
      <c r="D12" s="10">
        <v>33.479999999999997</v>
      </c>
      <c r="E12" s="6">
        <f t="shared" si="0"/>
        <v>1.6754713600000264</v>
      </c>
      <c r="F12" s="6">
        <f t="shared" si="1"/>
        <v>2.4025000000000132</v>
      </c>
      <c r="G12" s="10" t="s">
        <v>25</v>
      </c>
    </row>
    <row r="13" spans="1:14">
      <c r="C13" s="12">
        <v>9</v>
      </c>
      <c r="D13" s="10">
        <v>34.090000000000003</v>
      </c>
      <c r="E13" s="6">
        <f t="shared" si="0"/>
        <v>0.46840336000000504</v>
      </c>
      <c r="F13" s="6">
        <f t="shared" si="1"/>
        <v>0.88359999999999572</v>
      </c>
      <c r="G13" s="9" t="s">
        <v>46</v>
      </c>
      <c r="H13" s="6">
        <f>SUM(F5:F29)/B5^2</f>
        <v>70.490343316289255</v>
      </c>
    </row>
    <row r="14" spans="1:14">
      <c r="C14" s="12">
        <v>10</v>
      </c>
      <c r="D14" s="10">
        <v>33.74</v>
      </c>
      <c r="E14" s="6">
        <f t="shared" si="0"/>
        <v>1.0699833600000106</v>
      </c>
      <c r="F14" s="6">
        <f t="shared" si="1"/>
        <v>1.6640999999999977</v>
      </c>
      <c r="G14" s="9" t="s">
        <v>23</v>
      </c>
      <c r="H14">
        <f>_xlfn.CHISQ.DIST(H13,25,TRUE)</f>
        <v>0.99999674695002572</v>
      </c>
    </row>
    <row r="15" spans="1:14">
      <c r="C15" s="12">
        <v>11</v>
      </c>
      <c r="D15" s="10">
        <v>34.53</v>
      </c>
      <c r="E15" s="6">
        <f t="shared" si="0"/>
        <v>5.9731360000002905E-2</v>
      </c>
      <c r="F15" s="6">
        <f t="shared" si="1"/>
        <v>0.25</v>
      </c>
      <c r="H15">
        <f>1-H14</f>
        <v>3.2530499742833285E-6</v>
      </c>
    </row>
    <row r="16" spans="1:14">
      <c r="C16" s="12">
        <v>12</v>
      </c>
      <c r="D16" s="10">
        <v>36.86</v>
      </c>
      <c r="E16" s="6">
        <f t="shared" si="0"/>
        <v>4.3497273599999682</v>
      </c>
      <c r="F16" s="6">
        <f t="shared" si="1"/>
        <v>3.3488999999999938</v>
      </c>
      <c r="H16" t="s">
        <v>38</v>
      </c>
      <c r="I16" s="21" t="s">
        <v>53</v>
      </c>
      <c r="J16" s="21"/>
      <c r="K16" s="21"/>
      <c r="L16" s="21"/>
      <c r="M16" s="21"/>
      <c r="N16" s="21"/>
    </row>
    <row r="17" spans="3:14">
      <c r="C17" s="12">
        <v>13</v>
      </c>
      <c r="D17" s="10">
        <v>31.79</v>
      </c>
      <c r="E17" s="6">
        <f t="shared" si="0"/>
        <v>8.9066433600000465</v>
      </c>
      <c r="F17" s="6">
        <f t="shared" si="1"/>
        <v>10.497600000000013</v>
      </c>
      <c r="G17" t="s">
        <v>64</v>
      </c>
      <c r="I17" t="s">
        <v>24</v>
      </c>
    </row>
    <row r="18" spans="3:14">
      <c r="C18" s="12">
        <v>14</v>
      </c>
      <c r="D18" s="10">
        <v>35.61</v>
      </c>
      <c r="E18" s="6">
        <f t="shared" si="0"/>
        <v>0.6982273599999872</v>
      </c>
      <c r="F18" s="6">
        <f t="shared" si="1"/>
        <v>0.33639999999999803</v>
      </c>
      <c r="G18" s="10" t="s">
        <v>26</v>
      </c>
    </row>
    <row r="19" spans="3:14">
      <c r="C19" s="12">
        <v>15</v>
      </c>
      <c r="D19" s="10">
        <v>34.14</v>
      </c>
      <c r="E19" s="6">
        <f t="shared" si="0"/>
        <v>0.40246336000000826</v>
      </c>
      <c r="F19" s="6">
        <f t="shared" si="1"/>
        <v>0.79210000000000103</v>
      </c>
      <c r="G19" s="9" t="s">
        <v>52</v>
      </c>
      <c r="H19" s="6">
        <f>E3*H4/B5^2</f>
        <v>68.581465010956904</v>
      </c>
    </row>
    <row r="20" spans="3:14">
      <c r="C20" s="12">
        <v>16</v>
      </c>
      <c r="D20" s="10">
        <v>34.51</v>
      </c>
      <c r="E20" s="6">
        <f t="shared" si="0"/>
        <v>6.9907360000004803E-2</v>
      </c>
      <c r="F20" s="6">
        <f t="shared" si="1"/>
        <v>0.27040000000000325</v>
      </c>
      <c r="G20" s="9" t="s">
        <v>23</v>
      </c>
      <c r="H20">
        <f>_xlfn.CHISQ.DIST(H19,24,TRUE)</f>
        <v>0.99999642160468716</v>
      </c>
    </row>
    <row r="21" spans="3:14">
      <c r="C21" s="12">
        <v>17</v>
      </c>
      <c r="D21" s="10">
        <v>35.130000000000003</v>
      </c>
      <c r="E21" s="6">
        <f t="shared" si="0"/>
        <v>0.12645135999999679</v>
      </c>
      <c r="F21" s="6">
        <f t="shared" si="1"/>
        <v>1.0000000000000285E-2</v>
      </c>
      <c r="H21">
        <f>1-H20</f>
        <v>3.5783953128420976E-6</v>
      </c>
    </row>
    <row r="22" spans="3:14">
      <c r="C22" s="12">
        <v>18</v>
      </c>
      <c r="D22" s="10">
        <v>32.83</v>
      </c>
      <c r="E22" s="6">
        <f t="shared" si="0"/>
        <v>3.7806913600000343</v>
      </c>
      <c r="F22" s="6">
        <f t="shared" si="1"/>
        <v>4.8400000000000123</v>
      </c>
      <c r="H22" t="s">
        <v>38</v>
      </c>
      <c r="I22" s="21" t="s">
        <v>53</v>
      </c>
      <c r="J22" s="21"/>
      <c r="K22" s="21"/>
      <c r="L22" s="21"/>
      <c r="M22" s="21"/>
      <c r="N22" s="21"/>
    </row>
    <row r="23" spans="3:14">
      <c r="C23" s="12">
        <v>19</v>
      </c>
      <c r="D23" s="10">
        <v>34.89</v>
      </c>
      <c r="E23" s="6">
        <f t="shared" si="0"/>
        <v>1.3363359999998494E-2</v>
      </c>
      <c r="F23" s="6">
        <f t="shared" si="1"/>
        <v>1.9600000000000159E-2</v>
      </c>
      <c r="I23" t="s">
        <v>24</v>
      </c>
    </row>
    <row r="24" spans="3:14">
      <c r="C24" s="12">
        <v>20</v>
      </c>
      <c r="D24" s="10">
        <v>32.19</v>
      </c>
      <c r="E24" s="6">
        <f t="shared" si="0"/>
        <v>6.6791233600000481</v>
      </c>
      <c r="F24" s="6">
        <f t="shared" si="1"/>
        <v>8.0656000000000194</v>
      </c>
    </row>
    <row r="25" spans="3:14">
      <c r="C25" s="12">
        <v>21</v>
      </c>
      <c r="D25" s="10">
        <v>36.67</v>
      </c>
      <c r="E25" s="6">
        <f t="shared" si="0"/>
        <v>3.5932993599999796</v>
      </c>
      <c r="F25" s="6">
        <f t="shared" si="1"/>
        <v>2.6896000000000018</v>
      </c>
    </row>
    <row r="26" spans="3:14">
      <c r="C26" s="12">
        <v>22</v>
      </c>
      <c r="D26" s="10">
        <v>36.01</v>
      </c>
      <c r="E26" s="6">
        <f t="shared" si="0"/>
        <v>1.5267073599999776</v>
      </c>
      <c r="F26" s="6">
        <f t="shared" si="1"/>
        <v>0.96039999999999393</v>
      </c>
    </row>
    <row r="27" spans="3:14">
      <c r="C27" s="12">
        <v>23</v>
      </c>
      <c r="D27" s="10">
        <v>37.04</v>
      </c>
      <c r="E27" s="6">
        <f t="shared" si="0"/>
        <v>5.1329433599999641</v>
      </c>
      <c r="F27" s="6">
        <f t="shared" si="1"/>
        <v>4.0400999999999918</v>
      </c>
    </row>
    <row r="28" spans="3:14">
      <c r="C28" s="12">
        <v>24</v>
      </c>
      <c r="D28" s="10">
        <v>35.1</v>
      </c>
      <c r="E28" s="6">
        <f t="shared" si="0"/>
        <v>0.10601535999999631</v>
      </c>
      <c r="F28" s="6">
        <f t="shared" si="1"/>
        <v>4.9000000000000397E-3</v>
      </c>
    </row>
    <row r="29" spans="3:14">
      <c r="C29" s="12">
        <v>25</v>
      </c>
      <c r="D29" s="10">
        <v>33.729999999999997</v>
      </c>
      <c r="E29" s="6">
        <f t="shared" si="0"/>
        <v>1.0907713600000213</v>
      </c>
      <c r="F29" s="6">
        <f t="shared" si="1"/>
        <v>1.690000000000011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E4F6F-E628-2740-A05B-E578E5C57856}">
  <dimension ref="A1:H31"/>
  <sheetViews>
    <sheetView topLeftCell="A12" zoomScale="150" zoomScaleNormal="150" workbookViewId="0">
      <selection activeCell="E28" sqref="E28"/>
    </sheetView>
  </sheetViews>
  <sheetFormatPr baseColWidth="10" defaultRowHeight="20"/>
  <cols>
    <col min="2" max="2" width="11.140625" bestFit="1" customWidth="1"/>
    <col min="3" max="3" width="10.85546875" bestFit="1" customWidth="1"/>
    <col min="4" max="4" width="13.5703125" bestFit="1" customWidth="1"/>
    <col min="5" max="5" width="20.7109375" customWidth="1"/>
  </cols>
  <sheetData>
    <row r="1" spans="1:8">
      <c r="A1" t="s">
        <v>65</v>
      </c>
    </row>
    <row r="2" spans="1:8">
      <c r="A2" s="9" t="s">
        <v>66</v>
      </c>
      <c r="B2" s="9"/>
      <c r="C2" s="9"/>
    </row>
    <row r="3" spans="1:8">
      <c r="A3" s="21" t="s">
        <v>29</v>
      </c>
      <c r="B3" s="21"/>
      <c r="C3" s="21"/>
      <c r="D3" s="21"/>
    </row>
    <row r="4" spans="1:8">
      <c r="B4" s="9" t="s">
        <v>27</v>
      </c>
      <c r="C4" s="9" t="s">
        <v>28</v>
      </c>
      <c r="D4" s="15" t="s">
        <v>67</v>
      </c>
      <c r="E4" s="15" t="s">
        <v>68</v>
      </c>
      <c r="F4" s="13"/>
    </row>
    <row r="5" spans="1:8">
      <c r="A5" s="9">
        <v>1</v>
      </c>
      <c r="B5" s="14">
        <v>65</v>
      </c>
      <c r="C5" s="14">
        <v>70</v>
      </c>
      <c r="D5">
        <f>B5-C5</f>
        <v>-5</v>
      </c>
      <c r="E5" s="17">
        <f>(D5-$D$24)^2</f>
        <v>45.938271604938272</v>
      </c>
      <c r="H5" s="13"/>
    </row>
    <row r="6" spans="1:8">
      <c r="A6" s="9">
        <v>2</v>
      </c>
      <c r="B6" s="14">
        <v>90</v>
      </c>
      <c r="C6" s="14">
        <v>75</v>
      </c>
      <c r="D6">
        <f t="shared" ref="D6:D22" si="0">B6-C6</f>
        <v>15</v>
      </c>
      <c r="E6" s="17">
        <f t="shared" ref="E6:E22" si="1">(D6-$D$24)^2</f>
        <v>174.82716049382714</v>
      </c>
      <c r="H6" s="13"/>
    </row>
    <row r="7" spans="1:8">
      <c r="A7" s="9">
        <v>3</v>
      </c>
      <c r="B7" s="14">
        <v>80</v>
      </c>
      <c r="C7" s="14">
        <v>89</v>
      </c>
      <c r="D7">
        <f t="shared" si="0"/>
        <v>-9</v>
      </c>
      <c r="E7" s="17">
        <f t="shared" si="1"/>
        <v>116.16049382716051</v>
      </c>
      <c r="H7" s="13"/>
    </row>
    <row r="8" spans="1:8">
      <c r="A8" s="9">
        <v>4</v>
      </c>
      <c r="B8" s="14">
        <v>71</v>
      </c>
      <c r="C8" s="14">
        <v>60</v>
      </c>
      <c r="D8">
        <f t="shared" si="0"/>
        <v>11</v>
      </c>
      <c r="E8" s="17">
        <f t="shared" si="1"/>
        <v>85.049382716049365</v>
      </c>
      <c r="H8" s="13"/>
    </row>
    <row r="9" spans="1:8">
      <c r="A9" s="9">
        <v>5</v>
      </c>
      <c r="B9" s="14">
        <v>95</v>
      </c>
      <c r="C9" s="14">
        <v>80</v>
      </c>
      <c r="D9">
        <f t="shared" si="0"/>
        <v>15</v>
      </c>
      <c r="E9" s="17">
        <f t="shared" si="1"/>
        <v>174.82716049382714</v>
      </c>
      <c r="H9" s="13"/>
    </row>
    <row r="10" spans="1:8">
      <c r="A10" s="9">
        <v>6</v>
      </c>
      <c r="B10" s="14">
        <v>93</v>
      </c>
      <c r="C10" s="14">
        <v>95</v>
      </c>
      <c r="D10">
        <f t="shared" si="0"/>
        <v>-2</v>
      </c>
      <c r="E10" s="17">
        <f t="shared" si="1"/>
        <v>14.271604938271604</v>
      </c>
      <c r="H10" s="13"/>
    </row>
    <row r="11" spans="1:8">
      <c r="A11" s="9">
        <v>7</v>
      </c>
      <c r="B11" s="14">
        <v>92</v>
      </c>
      <c r="C11" s="14">
        <v>87</v>
      </c>
      <c r="D11">
        <f t="shared" si="0"/>
        <v>5</v>
      </c>
      <c r="E11" s="17">
        <f t="shared" si="1"/>
        <v>10.382716049382717</v>
      </c>
      <c r="H11" s="13"/>
    </row>
    <row r="12" spans="1:8">
      <c r="A12" s="9">
        <v>8</v>
      </c>
      <c r="B12" s="14">
        <v>95</v>
      </c>
      <c r="C12" s="14">
        <v>93</v>
      </c>
      <c r="D12">
        <f t="shared" si="0"/>
        <v>2</v>
      </c>
      <c r="E12" s="17">
        <f t="shared" si="1"/>
        <v>4.9382716049382762E-2</v>
      </c>
      <c r="H12" s="13"/>
    </row>
    <row r="13" spans="1:8">
      <c r="A13" s="9">
        <v>9</v>
      </c>
      <c r="B13" s="14">
        <v>85</v>
      </c>
      <c r="C13" s="14">
        <v>77</v>
      </c>
      <c r="D13">
        <f t="shared" si="0"/>
        <v>8</v>
      </c>
      <c r="E13" s="17">
        <f t="shared" si="1"/>
        <v>38.716049382716051</v>
      </c>
      <c r="H13" s="13"/>
    </row>
    <row r="14" spans="1:8">
      <c r="A14" s="9">
        <v>10</v>
      </c>
      <c r="B14" s="14">
        <v>93</v>
      </c>
      <c r="C14" s="14">
        <v>98</v>
      </c>
      <c r="D14">
        <f t="shared" si="0"/>
        <v>-5</v>
      </c>
      <c r="E14" s="17">
        <f t="shared" si="1"/>
        <v>45.938271604938272</v>
      </c>
      <c r="H14" s="13"/>
    </row>
    <row r="15" spans="1:8">
      <c r="A15" s="9">
        <v>11</v>
      </c>
      <c r="B15" s="14">
        <v>91</v>
      </c>
      <c r="C15" s="14">
        <v>100</v>
      </c>
      <c r="D15">
        <f t="shared" si="0"/>
        <v>-9</v>
      </c>
      <c r="E15" s="17">
        <f t="shared" si="1"/>
        <v>116.16049382716051</v>
      </c>
      <c r="H15" s="13"/>
    </row>
    <row r="16" spans="1:8">
      <c r="A16" s="9">
        <v>12</v>
      </c>
      <c r="B16" s="14">
        <v>70</v>
      </c>
      <c r="C16" s="14">
        <v>86</v>
      </c>
      <c r="D16">
        <f t="shared" si="0"/>
        <v>-16</v>
      </c>
      <c r="E16" s="17">
        <f t="shared" si="1"/>
        <v>316.04938271604942</v>
      </c>
      <c r="H16" s="13"/>
    </row>
    <row r="17" spans="1:8">
      <c r="A17" s="9">
        <v>13</v>
      </c>
      <c r="B17" s="14">
        <v>86</v>
      </c>
      <c r="C17" s="14">
        <v>79</v>
      </c>
      <c r="D17">
        <f t="shared" si="0"/>
        <v>7</v>
      </c>
      <c r="E17" s="17">
        <f t="shared" si="1"/>
        <v>27.271604938271604</v>
      </c>
      <c r="H17" s="13"/>
    </row>
    <row r="18" spans="1:8">
      <c r="A18" s="9">
        <v>14</v>
      </c>
      <c r="B18" s="14">
        <v>90</v>
      </c>
      <c r="C18" s="14">
        <v>74</v>
      </c>
      <c r="D18">
        <f t="shared" si="0"/>
        <v>16</v>
      </c>
      <c r="E18" s="17">
        <f t="shared" si="1"/>
        <v>202.27160493827159</v>
      </c>
      <c r="H18" s="13"/>
    </row>
    <row r="19" spans="1:8">
      <c r="A19" s="9">
        <v>15</v>
      </c>
      <c r="B19" s="14">
        <v>81</v>
      </c>
      <c r="C19" s="14">
        <v>82</v>
      </c>
      <c r="D19">
        <f t="shared" si="0"/>
        <v>-1</v>
      </c>
      <c r="E19" s="17">
        <f t="shared" si="1"/>
        <v>7.716049382716049</v>
      </c>
      <c r="H19" s="13"/>
    </row>
    <row r="20" spans="1:8">
      <c r="A20" s="9">
        <v>16</v>
      </c>
      <c r="B20" s="14">
        <v>85</v>
      </c>
      <c r="C20" s="14">
        <v>92</v>
      </c>
      <c r="D20">
        <f t="shared" si="0"/>
        <v>-7</v>
      </c>
      <c r="E20" s="17">
        <f t="shared" si="1"/>
        <v>77.049382716049394</v>
      </c>
      <c r="H20" s="13"/>
    </row>
    <row r="21" spans="1:8">
      <c r="A21" s="9">
        <v>17</v>
      </c>
      <c r="B21" s="14">
        <v>83</v>
      </c>
      <c r="C21" s="14">
        <v>71</v>
      </c>
      <c r="D21">
        <f t="shared" si="0"/>
        <v>12</v>
      </c>
      <c r="E21" s="17">
        <f t="shared" si="1"/>
        <v>104.49382716049381</v>
      </c>
      <c r="H21" s="13"/>
    </row>
    <row r="22" spans="1:8">
      <c r="A22" s="9">
        <v>18</v>
      </c>
      <c r="B22" s="14">
        <v>89</v>
      </c>
      <c r="C22" s="14">
        <v>94</v>
      </c>
      <c r="D22">
        <f t="shared" si="0"/>
        <v>-5</v>
      </c>
      <c r="E22" s="17">
        <f t="shared" si="1"/>
        <v>45.938271604938272</v>
      </c>
      <c r="H22" s="13"/>
    </row>
    <row r="23" spans="1:8">
      <c r="A23" s="15" t="s">
        <v>16</v>
      </c>
      <c r="B23">
        <f>COUNT(B5:B22)</f>
        <v>18</v>
      </c>
      <c r="C23">
        <f>COUNT(C5:C22)</f>
        <v>18</v>
      </c>
      <c r="D23">
        <v>18</v>
      </c>
    </row>
    <row r="24" spans="1:8">
      <c r="A24" s="15" t="s">
        <v>31</v>
      </c>
      <c r="B24" s="7">
        <f>AVERAGE(B5:B22)</f>
        <v>85.222222222222229</v>
      </c>
      <c r="C24" s="7">
        <f>AVERAGE(C5:C22)</f>
        <v>83.444444444444443</v>
      </c>
      <c r="D24" s="7">
        <f>AVERAGE(D5:D22)</f>
        <v>1.7777777777777777</v>
      </c>
      <c r="E24" s="16"/>
    </row>
    <row r="25" spans="1:8">
      <c r="A25" s="15" t="s">
        <v>32</v>
      </c>
      <c r="B25" s="7">
        <f>_xlfn.VAR.P(B5:B22)</f>
        <v>74.728395061728392</v>
      </c>
      <c r="C25" s="7">
        <f>_xlfn.VAR.P(C5:C22)</f>
        <v>114.80246913580247</v>
      </c>
      <c r="D25" s="7">
        <f>_xlfn.VAR.P(D5:D22)</f>
        <v>89.061728395061735</v>
      </c>
      <c r="E25" s="15" t="s">
        <v>35</v>
      </c>
    </row>
    <row r="26" spans="1:8">
      <c r="A26" s="15" t="s">
        <v>33</v>
      </c>
      <c r="B26" s="7">
        <f>B23/(B23-1)*B25</f>
        <v>79.124183006535944</v>
      </c>
      <c r="C26" s="7">
        <f>C23/(C23-1)*C25</f>
        <v>121.55555555555556</v>
      </c>
      <c r="D26" s="7">
        <f>_xlfn.VAR.S(D5:D22)</f>
        <v>94.300653594771234</v>
      </c>
      <c r="E26" s="4">
        <f>SUM(E5:E22)/(D23-1)</f>
        <v>94.300653594771234</v>
      </c>
    </row>
    <row r="27" spans="1:8">
      <c r="A27" s="15" t="s">
        <v>34</v>
      </c>
      <c r="D27">
        <f>SQRT(D26/D23)</f>
        <v>2.2888698520688138</v>
      </c>
    </row>
    <row r="28" spans="1:8">
      <c r="A28" s="15" t="s">
        <v>19</v>
      </c>
      <c r="D28">
        <f>D24/D27</f>
        <v>0.77670548903028225</v>
      </c>
    </row>
    <row r="29" spans="1:8">
      <c r="A29" s="13"/>
    </row>
    <row r="30" spans="1:8">
      <c r="A30" t="s">
        <v>30</v>
      </c>
      <c r="B30">
        <f>_xlfn.T.TEST(B5:B22,C5:C22,2,1)</f>
        <v>0.4480056581225893</v>
      </c>
      <c r="D30">
        <f>TDIST(D28,17,2)</f>
        <v>0.4480056581225913</v>
      </c>
      <c r="E30" s="21" t="s">
        <v>36</v>
      </c>
      <c r="F30" s="21"/>
    </row>
    <row r="31" spans="1:8">
      <c r="A31" t="s">
        <v>19</v>
      </c>
      <c r="B31">
        <f>TINV(B30,17)</f>
        <v>0.7767054890302848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E182F-872A-504A-A066-78D1A7502E48}">
  <dimension ref="A1:D15"/>
  <sheetViews>
    <sheetView zoomScale="140" zoomScaleNormal="140" workbookViewId="0">
      <selection activeCell="D15" sqref="D15"/>
    </sheetView>
  </sheetViews>
  <sheetFormatPr baseColWidth="10" defaultRowHeight="20"/>
  <sheetData>
    <row r="1" spans="1:4">
      <c r="A1" t="s">
        <v>69</v>
      </c>
    </row>
    <row r="2" spans="1:4">
      <c r="A2" t="s">
        <v>0</v>
      </c>
    </row>
    <row r="3" spans="1:4" ht="21" thickBot="1"/>
    <row r="4" spans="1:4">
      <c r="A4" s="3"/>
      <c r="B4" s="3" t="s">
        <v>1</v>
      </c>
      <c r="C4" s="3" t="s">
        <v>2</v>
      </c>
    </row>
    <row r="5" spans="1:4">
      <c r="A5" s="1" t="s">
        <v>3</v>
      </c>
      <c r="B5" s="1">
        <v>83.444444444444443</v>
      </c>
      <c r="C5" s="1">
        <v>85.222222222222229</v>
      </c>
    </row>
    <row r="6" spans="1:4">
      <c r="A6" s="1" t="s">
        <v>4</v>
      </c>
      <c r="B6" s="1">
        <v>121.55555555555517</v>
      </c>
      <c r="C6" s="1">
        <v>79.124183006535858</v>
      </c>
    </row>
    <row r="7" spans="1:4">
      <c r="A7" s="1" t="s">
        <v>5</v>
      </c>
      <c r="B7" s="1">
        <v>18</v>
      </c>
      <c r="C7" s="1">
        <v>18</v>
      </c>
    </row>
    <row r="8" spans="1:4">
      <c r="A8" s="1" t="s">
        <v>6</v>
      </c>
      <c r="B8" s="1">
        <v>0.54235572524638886</v>
      </c>
      <c r="C8" s="1"/>
    </row>
    <row r="9" spans="1:4">
      <c r="A9" s="1" t="s">
        <v>7</v>
      </c>
      <c r="B9" s="1">
        <v>0</v>
      </c>
      <c r="C9" s="1"/>
    </row>
    <row r="10" spans="1:4">
      <c r="A10" s="18" t="s">
        <v>8</v>
      </c>
      <c r="B10" s="18">
        <v>17</v>
      </c>
      <c r="C10" s="1"/>
    </row>
    <row r="11" spans="1:4">
      <c r="A11" s="18" t="s">
        <v>9</v>
      </c>
      <c r="B11" s="18">
        <v>-0.77670548903028225</v>
      </c>
      <c r="C11" s="1"/>
    </row>
    <row r="12" spans="1:4">
      <c r="A12" s="1" t="s">
        <v>10</v>
      </c>
      <c r="B12" s="1">
        <v>0.22400282906129565</v>
      </c>
      <c r="C12" s="1"/>
    </row>
    <row r="13" spans="1:4">
      <c r="A13" s="1" t="s">
        <v>11</v>
      </c>
      <c r="B13" s="1">
        <v>1.7396067260750732</v>
      </c>
      <c r="C13" s="1"/>
    </row>
    <row r="14" spans="1:4">
      <c r="A14" s="18" t="s">
        <v>12</v>
      </c>
      <c r="B14" s="18">
        <v>0.4480056581225913</v>
      </c>
      <c r="C14" s="1"/>
      <c r="D14" t="s">
        <v>70</v>
      </c>
    </row>
    <row r="15" spans="1:4" ht="21" thickBot="1">
      <c r="A15" s="2" t="s">
        <v>13</v>
      </c>
      <c r="B15" s="2">
        <v>2.109815577833317</v>
      </c>
      <c r="C15" s="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硬貨</vt:lpstr>
      <vt:lpstr>t検定</vt:lpstr>
      <vt:lpstr>t検定出力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小山翔子</dc:creator>
  <cp:lastModifiedBy>小山翔子</cp:lastModifiedBy>
  <dcterms:created xsi:type="dcterms:W3CDTF">2022-06-19T10:03:30Z</dcterms:created>
  <dcterms:modified xsi:type="dcterms:W3CDTF">2022-06-20T11:47:40Z</dcterms:modified>
</cp:coreProperties>
</file>