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oko/OneDrive - 新潟大学/"/>
    </mc:Choice>
  </mc:AlternateContent>
  <xr:revisionPtr revIDLastSave="0" documentId="13_ncr:1_{A2F2C098-6B76-734F-8021-1A999F8F49DF}" xr6:coauthVersionLast="47" xr6:coauthVersionMax="47" xr10:uidLastSave="{00000000-0000-0000-0000-000000000000}"/>
  <bookViews>
    <workbookView xWindow="2520" yWindow="500" windowWidth="32620" windowHeight="20540" xr2:uid="{6E5390B9-BAF4-BA49-8B64-6C91B9EB8184}"/>
  </bookViews>
  <sheets>
    <sheet name="9.2" sheetId="6" r:id="rId1"/>
    <sheet name="線形回帰" sheetId="9" r:id="rId2"/>
    <sheet name="重回帰" sheetId="5" r:id="rId3"/>
    <sheet name="重回帰結果" sheetId="4" r:id="rId4"/>
    <sheet name="9.2確認用" sheetId="7" r:id="rId5"/>
    <sheet name="9-1" sheetId="2" r:id="rId6"/>
  </sheets>
  <definedNames>
    <definedName name="solver_eng" localSheetId="0" hidden="1">1</definedName>
    <definedName name="solver_eng" localSheetId="4" hidden="1">1</definedName>
    <definedName name="solver_lin" localSheetId="0" hidden="1">2</definedName>
    <definedName name="solver_lin" localSheetId="4" hidden="1">2</definedName>
    <definedName name="solver_neg" localSheetId="0" hidden="1">1</definedName>
    <definedName name="solver_neg" localSheetId="4" hidden="1">1</definedName>
    <definedName name="solver_num" localSheetId="0" hidden="1">0</definedName>
    <definedName name="solver_num" localSheetId="4" hidden="1">0</definedName>
    <definedName name="solver_opt" localSheetId="0" hidden="1">'9.2'!$B$3</definedName>
    <definedName name="solver_opt" localSheetId="4" hidden="1">'9.2確認用'!$B$3</definedName>
    <definedName name="solver_typ" localSheetId="0" hidden="1">1</definedName>
    <definedName name="solver_typ" localSheetId="4" hidden="1">1</definedName>
    <definedName name="solver_val" localSheetId="0" hidden="1">0</definedName>
    <definedName name="solver_val" localSheetId="4" hidden="1">0</definedName>
    <definedName name="solver_ver" localSheetId="0" hidden="1">2</definedName>
    <definedName name="solver_ver" localSheetId="4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6" l="1"/>
  <c r="K10" i="6"/>
  <c r="V29" i="5"/>
  <c r="V27" i="5"/>
  <c r="K4" i="6" l="1"/>
  <c r="K5" i="6"/>
  <c r="K6" i="6"/>
  <c r="K7" i="6"/>
  <c r="K8" i="6"/>
  <c r="K3" i="6"/>
  <c r="E24" i="6"/>
  <c r="E23" i="6"/>
  <c r="E22" i="6"/>
  <c r="E21" i="6"/>
  <c r="F20" i="6"/>
  <c r="E20" i="6"/>
  <c r="F19" i="6"/>
  <c r="E19" i="6"/>
  <c r="C9" i="6"/>
  <c r="E6" i="6" s="1"/>
  <c r="I6" i="6" s="1"/>
  <c r="B9" i="6"/>
  <c r="D22" i="5"/>
  <c r="G8" i="5" s="1"/>
  <c r="N8" i="5" s="1"/>
  <c r="C22" i="5"/>
  <c r="F19" i="5" s="1"/>
  <c r="B22" i="5"/>
  <c r="E7" i="5" s="1"/>
  <c r="G11" i="5" l="1"/>
  <c r="N11" i="5" s="1"/>
  <c r="G21" i="5"/>
  <c r="N21" i="5" s="1"/>
  <c r="E12" i="5"/>
  <c r="L12" i="5" s="1"/>
  <c r="E2" i="5"/>
  <c r="L2" i="5" s="1"/>
  <c r="F6" i="5"/>
  <c r="M6" i="5" s="1"/>
  <c r="F2" i="5"/>
  <c r="M2" i="5" s="1"/>
  <c r="E6" i="5"/>
  <c r="H6" i="5" s="1"/>
  <c r="G2" i="5"/>
  <c r="N2" i="5" s="1"/>
  <c r="G5" i="5"/>
  <c r="N5" i="5" s="1"/>
  <c r="F16" i="5"/>
  <c r="M16" i="5" s="1"/>
  <c r="G14" i="5"/>
  <c r="N14" i="5" s="1"/>
  <c r="G19" i="5"/>
  <c r="N19" i="5" s="1"/>
  <c r="F11" i="5"/>
  <c r="J11" i="5" s="1"/>
  <c r="F17" i="5"/>
  <c r="M17" i="5" s="1"/>
  <c r="E17" i="5"/>
  <c r="L17" i="5" s="1"/>
  <c r="F9" i="5"/>
  <c r="M9" i="5" s="1"/>
  <c r="E11" i="5"/>
  <c r="I11" i="5" s="1"/>
  <c r="G16" i="5"/>
  <c r="N16" i="5" s="1"/>
  <c r="G6" i="5"/>
  <c r="N6" i="5" s="1"/>
  <c r="J19" i="5"/>
  <c r="M19" i="5"/>
  <c r="E20" i="5"/>
  <c r="H2" i="5"/>
  <c r="E9" i="5"/>
  <c r="L11" i="5"/>
  <c r="E4" i="5"/>
  <c r="F14" i="5"/>
  <c r="M14" i="5" s="1"/>
  <c r="G3" i="5"/>
  <c r="N3" i="5" s="1"/>
  <c r="H11" i="5"/>
  <c r="M11" i="5"/>
  <c r="F4" i="5"/>
  <c r="M4" i="5" s="1"/>
  <c r="G9" i="5"/>
  <c r="N9" i="5" s="1"/>
  <c r="E14" i="5"/>
  <c r="F3" i="5"/>
  <c r="E19" i="5"/>
  <c r="G13" i="5"/>
  <c r="N13" i="5" s="1"/>
  <c r="F8" i="5"/>
  <c r="E3" i="5"/>
  <c r="L7" i="5"/>
  <c r="F21" i="5"/>
  <c r="G18" i="5"/>
  <c r="N18" i="5" s="1"/>
  <c r="E16" i="5"/>
  <c r="H16" i="5" s="1"/>
  <c r="F13" i="5"/>
  <c r="G10" i="5"/>
  <c r="N10" i="5" s="1"/>
  <c r="E8" i="5"/>
  <c r="F5" i="5"/>
  <c r="J6" i="5"/>
  <c r="E21" i="5"/>
  <c r="H21" i="5" s="1"/>
  <c r="F18" i="5"/>
  <c r="G15" i="5"/>
  <c r="N15" i="5" s="1"/>
  <c r="E13" i="5"/>
  <c r="F10" i="5"/>
  <c r="G7" i="5"/>
  <c r="N7" i="5" s="1"/>
  <c r="E5" i="5"/>
  <c r="H5" i="5" s="1"/>
  <c r="G20" i="5"/>
  <c r="N20" i="5" s="1"/>
  <c r="E18" i="5"/>
  <c r="H18" i="5" s="1"/>
  <c r="F15" i="5"/>
  <c r="G12" i="5"/>
  <c r="N12" i="5" s="1"/>
  <c r="E10" i="5"/>
  <c r="H10" i="5" s="1"/>
  <c r="F7" i="5"/>
  <c r="H7" i="5" s="1"/>
  <c r="G4" i="5"/>
  <c r="N4" i="5" s="1"/>
  <c r="F20" i="5"/>
  <c r="G17" i="5"/>
  <c r="N17" i="5" s="1"/>
  <c r="E15" i="5"/>
  <c r="F12" i="5"/>
  <c r="D7" i="6"/>
  <c r="H7" i="6" s="1"/>
  <c r="E5" i="6"/>
  <c r="I5" i="6" s="1"/>
  <c r="E4" i="6"/>
  <c r="I4" i="6" s="1"/>
  <c r="K9" i="6"/>
  <c r="D6" i="6"/>
  <c r="E3" i="6"/>
  <c r="I3" i="6" s="1"/>
  <c r="E8" i="6"/>
  <c r="I8" i="6" s="1"/>
  <c r="D5" i="6"/>
  <c r="D4" i="6"/>
  <c r="H3" i="6"/>
  <c r="E7" i="6"/>
  <c r="D8" i="6"/>
  <c r="F24" i="2"/>
  <c r="F23" i="2"/>
  <c r="F22" i="2"/>
  <c r="F21" i="2"/>
  <c r="G20" i="2"/>
  <c r="F20" i="2"/>
  <c r="G19" i="2"/>
  <c r="F19" i="2"/>
  <c r="C10" i="2"/>
  <c r="C11" i="2" s="1"/>
  <c r="B10" i="2"/>
  <c r="B11" i="2" s="1"/>
  <c r="G9" i="2"/>
  <c r="F9" i="2"/>
  <c r="E9" i="2"/>
  <c r="G8" i="2"/>
  <c r="F8" i="2"/>
  <c r="E8" i="2"/>
  <c r="G7" i="2"/>
  <c r="F7" i="2"/>
  <c r="E7" i="2"/>
  <c r="G6" i="2"/>
  <c r="F6" i="2"/>
  <c r="E6" i="2"/>
  <c r="G5" i="2"/>
  <c r="F5" i="2"/>
  <c r="E5" i="2"/>
  <c r="G4" i="2"/>
  <c r="F4" i="2"/>
  <c r="E4" i="2"/>
  <c r="G3" i="2"/>
  <c r="F3" i="2"/>
  <c r="E3" i="2"/>
  <c r="G2" i="2"/>
  <c r="F2" i="2"/>
  <c r="E2" i="2"/>
  <c r="I6" i="5" l="1"/>
  <c r="H8" i="5"/>
  <c r="H12" i="5"/>
  <c r="L6" i="5"/>
  <c r="J9" i="5"/>
  <c r="J2" i="5"/>
  <c r="I2" i="5"/>
  <c r="N22" i="5"/>
  <c r="N23" i="5" s="1"/>
  <c r="J14" i="5"/>
  <c r="H17" i="5"/>
  <c r="I4" i="5"/>
  <c r="J16" i="5"/>
  <c r="I19" i="5"/>
  <c r="H19" i="5"/>
  <c r="L19" i="5"/>
  <c r="I14" i="5"/>
  <c r="H14" i="5"/>
  <c r="L14" i="5"/>
  <c r="L20" i="5"/>
  <c r="H20" i="5"/>
  <c r="L9" i="5"/>
  <c r="H9" i="5"/>
  <c r="J3" i="5"/>
  <c r="M3" i="5"/>
  <c r="I9" i="5"/>
  <c r="I3" i="5"/>
  <c r="H3" i="5"/>
  <c r="L3" i="5"/>
  <c r="M8" i="5"/>
  <c r="J8" i="5"/>
  <c r="L4" i="5"/>
  <c r="H4" i="5"/>
  <c r="H15" i="5"/>
  <c r="H13" i="5"/>
  <c r="I12" i="5"/>
  <c r="I21" i="5"/>
  <c r="L21" i="5"/>
  <c r="I17" i="5"/>
  <c r="I5" i="5"/>
  <c r="L5" i="5"/>
  <c r="I20" i="5"/>
  <c r="I16" i="5"/>
  <c r="L16" i="5"/>
  <c r="I7" i="5"/>
  <c r="I13" i="5"/>
  <c r="L13" i="5"/>
  <c r="J20" i="5"/>
  <c r="M20" i="5"/>
  <c r="J15" i="5"/>
  <c r="M15" i="5"/>
  <c r="M18" i="5"/>
  <c r="J18" i="5"/>
  <c r="J17" i="5"/>
  <c r="M13" i="5"/>
  <c r="J13" i="5"/>
  <c r="M12" i="5"/>
  <c r="J12" i="5"/>
  <c r="M7" i="5"/>
  <c r="J7" i="5"/>
  <c r="M5" i="5"/>
  <c r="J5" i="5"/>
  <c r="I18" i="5"/>
  <c r="L18" i="5"/>
  <c r="L8" i="5"/>
  <c r="I8" i="5"/>
  <c r="I15" i="5"/>
  <c r="L15" i="5"/>
  <c r="I10" i="5"/>
  <c r="L10" i="5"/>
  <c r="M10" i="5"/>
  <c r="J10" i="5"/>
  <c r="J21" i="5"/>
  <c r="M21" i="5"/>
  <c r="J4" i="5"/>
  <c r="F7" i="6"/>
  <c r="I7" i="6"/>
  <c r="I9" i="6" s="1"/>
  <c r="I10" i="6" s="1"/>
  <c r="F6" i="6"/>
  <c r="H6" i="6"/>
  <c r="F5" i="6"/>
  <c r="H5" i="6"/>
  <c r="F8" i="6"/>
  <c r="H8" i="6"/>
  <c r="F4" i="6"/>
  <c r="H4" i="6"/>
  <c r="F3" i="6"/>
  <c r="E10" i="2"/>
  <c r="E12" i="2" s="1"/>
  <c r="E14" i="2" s="1"/>
  <c r="G14" i="2" s="1"/>
  <c r="F10" i="2"/>
  <c r="F12" i="2" s="1"/>
  <c r="F14" i="2" s="1"/>
  <c r="G10" i="2"/>
  <c r="G12" i="2" s="1"/>
  <c r="H12" i="2"/>
  <c r="I12" i="2" s="1"/>
  <c r="J22" i="5" l="1"/>
  <c r="H22" i="5"/>
  <c r="I22" i="5"/>
  <c r="M22" i="5"/>
  <c r="M23" i="5" s="1"/>
  <c r="L22" i="5"/>
  <c r="L23" i="5" s="1"/>
  <c r="H9" i="6"/>
  <c r="H10" i="6" s="1"/>
  <c r="F9" i="6"/>
  <c r="I23" i="5" l="1"/>
  <c r="P25" i="5"/>
  <c r="S25" i="5"/>
  <c r="J23" i="5"/>
  <c r="H23" i="5"/>
  <c r="J13" i="6"/>
  <c r="K13" i="6" s="1"/>
  <c r="J15" i="6"/>
  <c r="V25" i="5" l="1"/>
  <c r="T25" i="5"/>
  <c r="S14" i="5" s="1"/>
  <c r="T14" i="5" s="1"/>
  <c r="Q25" i="5"/>
  <c r="P7" i="5" s="1"/>
  <c r="Q7" i="5" s="1"/>
  <c r="J24" i="5"/>
  <c r="I25" i="5"/>
  <c r="P9" i="5" l="1"/>
  <c r="Q9" i="5" s="1"/>
  <c r="P21" i="5"/>
  <c r="Q21" i="5" s="1"/>
  <c r="S6" i="5"/>
  <c r="T6" i="5" s="1"/>
  <c r="P10" i="5"/>
  <c r="Q10" i="5" s="1"/>
  <c r="P20" i="5"/>
  <c r="Q20" i="5" s="1"/>
  <c r="S13" i="5"/>
  <c r="T13" i="5" s="1"/>
  <c r="P8" i="5"/>
  <c r="Q8" i="5" s="1"/>
  <c r="P19" i="5"/>
  <c r="Q19" i="5" s="1"/>
  <c r="S5" i="5"/>
  <c r="T5" i="5" s="1"/>
  <c r="P4" i="5"/>
  <c r="Q4" i="5" s="1"/>
  <c r="S16" i="5"/>
  <c r="T16" i="5" s="1"/>
  <c r="P14" i="5"/>
  <c r="Q14" i="5" s="1"/>
  <c r="S7" i="5"/>
  <c r="T7" i="5" s="1"/>
  <c r="S21" i="5"/>
  <c r="T21" i="5" s="1"/>
  <c r="P15" i="5"/>
  <c r="Q15" i="5" s="1"/>
  <c r="P5" i="5"/>
  <c r="Q5" i="5" s="1"/>
  <c r="S8" i="5"/>
  <c r="T8" i="5" s="1"/>
  <c r="S12" i="5"/>
  <c r="T12" i="5" s="1"/>
  <c r="S3" i="5"/>
  <c r="T3" i="5" s="1"/>
  <c r="S15" i="5"/>
  <c r="T15" i="5" s="1"/>
  <c r="P18" i="5"/>
  <c r="Q18" i="5" s="1"/>
  <c r="P11" i="5"/>
  <c r="Q11" i="5" s="1"/>
  <c r="P3" i="5"/>
  <c r="Q3" i="5" s="1"/>
  <c r="S18" i="5"/>
  <c r="T18" i="5" s="1"/>
  <c r="S2" i="5"/>
  <c r="T2" i="5" s="1"/>
  <c r="S4" i="5"/>
  <c r="T4" i="5" s="1"/>
  <c r="S11" i="5"/>
  <c r="T11" i="5" s="1"/>
  <c r="S10" i="5"/>
  <c r="T10" i="5" s="1"/>
  <c r="P6" i="5"/>
  <c r="Q6" i="5" s="1"/>
  <c r="S19" i="5"/>
  <c r="T19" i="5" s="1"/>
  <c r="S20" i="5"/>
  <c r="T20" i="5" s="1"/>
  <c r="P2" i="5"/>
  <c r="Q2" i="5" s="1"/>
  <c r="P17" i="5"/>
  <c r="Q17" i="5" s="1"/>
  <c r="S9" i="5"/>
  <c r="T9" i="5" s="1"/>
  <c r="P16" i="5"/>
  <c r="Q16" i="5" s="1"/>
  <c r="P12" i="5"/>
  <c r="Q12" i="5" s="1"/>
  <c r="P13" i="5"/>
  <c r="Q13" i="5" s="1"/>
  <c r="S17" i="5"/>
  <c r="T17" i="5" s="1"/>
</calcChain>
</file>

<file path=xl/sharedStrings.xml><?xml version="1.0" encoding="utf-8"?>
<sst xmlns="http://schemas.openxmlformats.org/spreadsheetml/2006/main" count="167" uniqueCount="92">
  <si>
    <t>x</t>
    <phoneticPr fontId="1"/>
  </si>
  <si>
    <t>y</t>
    <phoneticPr fontId="1"/>
  </si>
  <si>
    <t>靴のサイズ</t>
    <rPh sb="0" eb="1">
      <t>クt</t>
    </rPh>
    <phoneticPr fontId="1"/>
  </si>
  <si>
    <t>身長</t>
    <rPh sb="0" eb="2">
      <t>シンチョ</t>
    </rPh>
    <phoneticPr fontId="1"/>
  </si>
  <si>
    <t>x^2</t>
    <phoneticPr fontId="1"/>
  </si>
  <si>
    <t>y^2</t>
    <phoneticPr fontId="1"/>
  </si>
  <si>
    <t>xy</t>
    <phoneticPr fontId="1"/>
  </si>
  <si>
    <t>xの偏差^2</t>
    <rPh sb="2" eb="4">
      <t>ヘンサ</t>
    </rPh>
    <phoneticPr fontId="1"/>
  </si>
  <si>
    <t>平均</t>
    <rPh sb="0" eb="2">
      <t>ヘイk</t>
    </rPh>
    <phoneticPr fontId="1"/>
  </si>
  <si>
    <t>xの分散</t>
    <rPh sb="2" eb="4">
      <t>ブンサn</t>
    </rPh>
    <phoneticPr fontId="1"/>
  </si>
  <si>
    <t>yの分散</t>
    <rPh sb="2" eb="4">
      <t>ブンサn</t>
    </rPh>
    <phoneticPr fontId="1"/>
  </si>
  <si>
    <t>共分散</t>
    <rPh sb="0" eb="3">
      <t>キョ</t>
    </rPh>
    <phoneticPr fontId="1"/>
  </si>
  <si>
    <t>b</t>
    <phoneticPr fontId="1"/>
  </si>
  <si>
    <t>xの標準偏差</t>
    <rPh sb="1" eb="2">
      <t>ノ</t>
    </rPh>
    <rPh sb="2" eb="6">
      <t>ヒョウジュn</t>
    </rPh>
    <phoneticPr fontId="1"/>
  </si>
  <si>
    <t>yの標準偏差</t>
    <rPh sb="1" eb="2">
      <t>ノ</t>
    </rPh>
    <rPh sb="2" eb="6">
      <t>ヒョウジュn</t>
    </rPh>
    <phoneticPr fontId="1"/>
  </si>
  <si>
    <t>相関係数</t>
    <rPh sb="0" eb="4">
      <t>ソウカンケイスウ</t>
    </rPh>
    <phoneticPr fontId="1"/>
  </si>
  <si>
    <t>エクセルの関数で確認</t>
    <rPh sb="5" eb="7">
      <t>カンスウ</t>
    </rPh>
    <rPh sb="8" eb="10">
      <t>カクニn</t>
    </rPh>
    <phoneticPr fontId="1"/>
  </si>
  <si>
    <t>分散</t>
    <rPh sb="0" eb="2">
      <t>ブンサn</t>
    </rPh>
    <phoneticPr fontId="1"/>
  </si>
  <si>
    <t>標準偏差</t>
    <rPh sb="0" eb="4">
      <t>ヒョウジュn</t>
    </rPh>
    <phoneticPr fontId="1"/>
  </si>
  <si>
    <t xml:space="preserve"> </t>
    <phoneticPr fontId="1"/>
  </si>
  <si>
    <t>共分散</t>
    <rPh sb="0" eb="1">
      <t>トモ</t>
    </rPh>
    <rPh sb="1" eb="3">
      <t>ブンサn</t>
    </rPh>
    <phoneticPr fontId="1"/>
  </si>
  <si>
    <t>相関係数</t>
    <rPh sb="0" eb="4">
      <t>ソウカn</t>
    </rPh>
    <phoneticPr fontId="1"/>
  </si>
  <si>
    <t>a</t>
    <phoneticPr fontId="1"/>
  </si>
  <si>
    <t>全体x</t>
    <rPh sb="0" eb="2">
      <t>ゼンタイ</t>
    </rPh>
    <phoneticPr fontId="1"/>
  </si>
  <si>
    <t>黄身y</t>
    <rPh sb="0" eb="2">
      <t xml:space="preserve">キミ </t>
    </rPh>
    <phoneticPr fontId="1"/>
  </si>
  <si>
    <t>平均</t>
    <rPh sb="0" eb="2">
      <t>ヘイキn</t>
    </rPh>
    <phoneticPr fontId="1"/>
  </si>
  <si>
    <t>平均^2</t>
    <rPh sb="0" eb="1">
      <t>ヘイキn</t>
    </rPh>
    <phoneticPr fontId="1"/>
  </si>
  <si>
    <t>概要</t>
  </si>
  <si>
    <t>回帰統計</t>
  </si>
  <si>
    <t>重相関 R</t>
  </si>
  <si>
    <t>重決定 R2</t>
  </si>
  <si>
    <t>補正 R2</t>
  </si>
  <si>
    <t>標準誤差</t>
  </si>
  <si>
    <t>観測数</t>
  </si>
  <si>
    <t>分散分析表</t>
  </si>
  <si>
    <t>回帰</t>
  </si>
  <si>
    <t>残差</t>
  </si>
  <si>
    <t>合計</t>
  </si>
  <si>
    <t>切片</t>
  </si>
  <si>
    <t>自由度</t>
  </si>
  <si>
    <t>変動</t>
  </si>
  <si>
    <t>分散</t>
  </si>
  <si>
    <t>観測された分散比</t>
  </si>
  <si>
    <t>有意 F</t>
  </si>
  <si>
    <t>係数</t>
  </si>
  <si>
    <t xml:space="preserve">t </t>
  </si>
  <si>
    <t>P-値</t>
  </si>
  <si>
    <t>下限 95%</t>
  </si>
  <si>
    <t>上限 95%</t>
  </si>
  <si>
    <t>下限 95.0%</t>
  </si>
  <si>
    <t>上限 95.0%</t>
  </si>
  <si>
    <t>X 値 1</t>
  </si>
  <si>
    <t>X 値 2</t>
  </si>
  <si>
    <t>客数 y</t>
    <rPh sb="0" eb="2">
      <t>キャク</t>
    </rPh>
    <phoneticPr fontId="1"/>
  </si>
  <si>
    <t>xの偏差</t>
    <rPh sb="2" eb="4">
      <t>ヘンサ</t>
    </rPh>
    <phoneticPr fontId="1"/>
  </si>
  <si>
    <t>yの偏差</t>
    <rPh sb="2" eb="4">
      <t>ヘンサ</t>
    </rPh>
    <phoneticPr fontId="1"/>
  </si>
  <si>
    <t>偏差の積</t>
    <rPh sb="0" eb="2">
      <t>ヘンサ</t>
    </rPh>
    <rPh sb="3" eb="4">
      <t xml:space="preserve">セキ </t>
    </rPh>
    <phoneticPr fontId="1"/>
  </si>
  <si>
    <t>yの偏差^2</t>
    <rPh sb="2" eb="4">
      <t>ヘンサ</t>
    </rPh>
    <phoneticPr fontId="1"/>
  </si>
  <si>
    <t>共分散</t>
    <rPh sb="0" eb="1">
      <t xml:space="preserve">トモニ </t>
    </rPh>
    <rPh sb="1" eb="3">
      <t>キョウ</t>
    </rPh>
    <phoneticPr fontId="1"/>
  </si>
  <si>
    <t>a(共分散/分散x)</t>
    <rPh sb="2" eb="5">
      <t>キョウブンサn</t>
    </rPh>
    <rPh sb="6" eb="8">
      <t>ブンサn</t>
    </rPh>
    <phoneticPr fontId="1"/>
  </si>
  <si>
    <t>b(yの平均-a*xの平均)</t>
    <rPh sb="4" eb="6">
      <t>ヘイキn</t>
    </rPh>
    <rPh sb="11" eb="13">
      <t>ヘイキn</t>
    </rPh>
    <phoneticPr fontId="1"/>
  </si>
  <si>
    <t>偏差積平均</t>
    <rPh sb="0" eb="3">
      <t>ヘンサ</t>
    </rPh>
    <rPh sb="3" eb="5">
      <t>ヘイキn</t>
    </rPh>
    <phoneticPr fontId="1"/>
  </si>
  <si>
    <t>共分散 or</t>
    <rPh sb="0" eb="1">
      <t xml:space="preserve">トモ </t>
    </rPh>
    <rPh sb="1" eb="3">
      <t>ブンサn</t>
    </rPh>
    <phoneticPr fontId="1"/>
  </si>
  <si>
    <t>yの偏差dy</t>
    <rPh sb="2" eb="4">
      <t>ヘンサ</t>
    </rPh>
    <phoneticPr fontId="1"/>
  </si>
  <si>
    <t>dy^2</t>
    <phoneticPr fontId="1"/>
  </si>
  <si>
    <t>最高気温 p</t>
    <rPh sb="0" eb="4">
      <t>サイコウ</t>
    </rPh>
    <phoneticPr fontId="1"/>
  </si>
  <si>
    <t>最低気温 q</t>
    <rPh sb="0" eb="4">
      <t>サイコウ</t>
    </rPh>
    <phoneticPr fontId="1"/>
  </si>
  <si>
    <t>pの偏差dp</t>
    <rPh sb="2" eb="4">
      <t>ヘンサ</t>
    </rPh>
    <phoneticPr fontId="1"/>
  </si>
  <si>
    <t>qの偏差dq</t>
    <rPh sb="2" eb="4">
      <t>ヘンサ</t>
    </rPh>
    <phoneticPr fontId="1"/>
  </si>
  <si>
    <t>dp*dq</t>
    <phoneticPr fontId="1"/>
  </si>
  <si>
    <t>dp*dy</t>
    <phoneticPr fontId="1"/>
  </si>
  <si>
    <t>dq*dy</t>
    <phoneticPr fontId="1"/>
  </si>
  <si>
    <t>dp^2</t>
    <phoneticPr fontId="1"/>
  </si>
  <si>
    <t>dq^2</t>
    <phoneticPr fontId="1"/>
  </si>
  <si>
    <t>pの偏差</t>
    <rPh sb="2" eb="4">
      <t>ヘンサ</t>
    </rPh>
    <phoneticPr fontId="1"/>
  </si>
  <si>
    <t>pの偏差^2</t>
    <rPh sb="2" eb="4">
      <t>ヘンサ</t>
    </rPh>
    <phoneticPr fontId="1"/>
  </si>
  <si>
    <t>py</t>
    <phoneticPr fontId="1"/>
  </si>
  <si>
    <t>a(共分散/pの分散)</t>
    <rPh sb="2" eb="5">
      <t>キョウブンサn</t>
    </rPh>
    <rPh sb="8" eb="10">
      <t>ブンサn</t>
    </rPh>
    <phoneticPr fontId="1"/>
  </si>
  <si>
    <t>b(yの平均-a*pの平均)</t>
    <rPh sb="4" eb="6">
      <t>ヘイキn</t>
    </rPh>
    <rPh sb="11" eb="13">
      <t>ヘイキn</t>
    </rPh>
    <phoneticPr fontId="1"/>
  </si>
  <si>
    <t>p</t>
    <phoneticPr fontId="1"/>
  </si>
  <si>
    <t>偏相関係数qy</t>
    <rPh sb="0" eb="1">
      <t>カタ</t>
    </rPh>
    <rPh sb="1" eb="5">
      <t xml:space="preserve">ソウカンケイスウ </t>
    </rPh>
    <phoneticPr fontId="1"/>
  </si>
  <si>
    <t>偏相関係数py</t>
    <rPh sb="0" eb="1">
      <t>カタ</t>
    </rPh>
    <rPh sb="1" eb="5">
      <t xml:space="preserve">ソウカンケイスウ </t>
    </rPh>
    <phoneticPr fontId="1"/>
  </si>
  <si>
    <t>a(pとyの共分散/pの分散)</t>
    <rPh sb="6" eb="9">
      <t>キョウブンサn</t>
    </rPh>
    <rPh sb="12" eb="14">
      <t>ブンサn</t>
    </rPh>
    <phoneticPr fontId="1"/>
  </si>
  <si>
    <t>変数y-予測値</t>
    <rPh sb="0" eb="2">
      <t>ヘンスウ</t>
    </rPh>
    <rPh sb="4" eb="7">
      <t>ヨソク</t>
    </rPh>
    <phoneticPr fontId="1"/>
  </si>
  <si>
    <t>c(pとqの共分散/pの分散)</t>
    <rPh sb="6" eb="9">
      <t>キョウブンサn</t>
    </rPh>
    <rPh sb="12" eb="14">
      <t>ブンサn</t>
    </rPh>
    <phoneticPr fontId="1"/>
  </si>
  <si>
    <t>d(qの平均-c*pの平均)</t>
    <rPh sb="4" eb="6">
      <t>ヘイキn</t>
    </rPh>
    <rPh sb="11" eb="13">
      <t>ヘイキn</t>
    </rPh>
    <phoneticPr fontId="1"/>
  </si>
  <si>
    <t>変数q-予測値</t>
    <rPh sb="0" eb="2">
      <t>ヘンスウ</t>
    </rPh>
    <rPh sb="4" eb="7">
      <t>ヨソク</t>
    </rPh>
    <phoneticPr fontId="1"/>
  </si>
  <si>
    <t>y'=a*p+b予測値</t>
    <rPh sb="8" eb="11">
      <t>ヨソク</t>
    </rPh>
    <phoneticPr fontId="1"/>
  </si>
  <si>
    <t>q'=c*p+d予測値</t>
    <rPh sb="8" eb="11">
      <t>ヨソク</t>
    </rPh>
    <phoneticPr fontId="1"/>
  </si>
  <si>
    <t>定数g</t>
    <rPh sb="0" eb="2">
      <t>テイスウ</t>
    </rPh>
    <phoneticPr fontId="1"/>
  </si>
  <si>
    <t>e(qの影響を除いた、pとyの偏回帰係数)</t>
    <rPh sb="4" eb="6">
      <t>エイキョウ</t>
    </rPh>
    <rPh sb="7" eb="8">
      <t>ノゾイタ</t>
    </rPh>
    <rPh sb="15" eb="16">
      <t>カタ</t>
    </rPh>
    <rPh sb="16" eb="18">
      <t>カイキ</t>
    </rPh>
    <rPh sb="18" eb="20">
      <t>ケイスウ</t>
    </rPh>
    <phoneticPr fontId="1"/>
  </si>
  <si>
    <t>f(pの影響を除いた、qとyの偏回帰係数)</t>
    <rPh sb="4" eb="6">
      <t>エイキョウ</t>
    </rPh>
    <rPh sb="7" eb="8">
      <t>ノゾイタ</t>
    </rPh>
    <rPh sb="15" eb="16">
      <t>カタ</t>
    </rPh>
    <rPh sb="16" eb="18">
      <t>カイキ</t>
    </rPh>
    <rPh sb="18" eb="20">
      <t>ケイスウ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</si>
</sst>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"/>
    <numFmt numFmtId="177" formatCode="0.000"/>
    <numFmt numFmtId="178" formatCode="0.000_ "/>
    <numFmt numFmtId="179" formatCode="0.00_ "/>
    <numFmt numFmtId="180" formatCode="0.0000"/>
    <numFmt numFmtId="181" formatCode="0.0_ "/>
  </numFmts>
  <fonts count="4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rgb="FF000000"/>
      <name val="游ゴシック"/>
      <family val="3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BC2E6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1" xfId="0" applyBorder="1"/>
    <xf numFmtId="0" fontId="0" fillId="0" borderId="2" xfId="0" applyBorder="1"/>
    <xf numFmtId="0" fontId="0" fillId="3" borderId="0" xfId="0" applyFill="1"/>
    <xf numFmtId="177" fontId="0" fillId="0" borderId="0" xfId="0" applyNumberFormat="1"/>
    <xf numFmtId="178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77" fontId="0" fillId="0" borderId="6" xfId="0" applyNumberFormat="1" applyBorder="1"/>
    <xf numFmtId="177" fontId="0" fillId="0" borderId="7" xfId="0" applyNumberFormat="1" applyBorder="1"/>
    <xf numFmtId="177" fontId="0" fillId="0" borderId="3" xfId="0" applyNumberFormat="1" applyBorder="1"/>
    <xf numFmtId="177" fontId="0" fillId="0" borderId="5" xfId="0" applyNumberFormat="1" applyBorder="1"/>
    <xf numFmtId="0" fontId="0" fillId="0" borderId="8" xfId="0" applyBorder="1"/>
    <xf numFmtId="0" fontId="0" fillId="5" borderId="1" xfId="0" applyFill="1" applyBorder="1"/>
    <xf numFmtId="0" fontId="0" fillId="5" borderId="0" xfId="0" applyFill="1"/>
    <xf numFmtId="2" fontId="0" fillId="6" borderId="0" xfId="0" applyNumberFormat="1" applyFill="1"/>
    <xf numFmtId="0" fontId="0" fillId="6" borderId="0" xfId="0" applyFill="1"/>
    <xf numFmtId="179" fontId="0" fillId="6" borderId="0" xfId="0" applyNumberFormat="1" applyFill="1"/>
    <xf numFmtId="180" fontId="0" fillId="6" borderId="0" xfId="0" applyNumberFormat="1" applyFill="1"/>
    <xf numFmtId="177" fontId="0" fillId="6" borderId="0" xfId="0" applyNumberFormat="1" applyFill="1"/>
    <xf numFmtId="0" fontId="0" fillId="6" borderId="2" xfId="0" applyFill="1" applyBorder="1"/>
    <xf numFmtId="0" fontId="0" fillId="0" borderId="0" xfId="0" applyFill="1" applyBorder="1" applyAlignment="1"/>
    <xf numFmtId="0" fontId="0" fillId="0" borderId="9" xfId="0" applyFill="1" applyBorder="1" applyAlignment="1"/>
    <xf numFmtId="0" fontId="0" fillId="0" borderId="10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Continuous"/>
    </xf>
    <xf numFmtId="0" fontId="0" fillId="4" borderId="0" xfId="0" applyFill="1" applyBorder="1" applyAlignment="1"/>
    <xf numFmtId="0" fontId="0" fillId="4" borderId="10" xfId="0" applyFont="1" applyFill="1" applyBorder="1" applyAlignment="1">
      <alignment horizontal="center"/>
    </xf>
    <xf numFmtId="0" fontId="0" fillId="4" borderId="9" xfId="0" applyFill="1" applyBorder="1" applyAlignment="1"/>
    <xf numFmtId="0" fontId="0" fillId="0" borderId="0" xfId="0" applyBorder="1" applyAlignment="1">
      <alignment horizontal="right" vertical="center" wrapText="1"/>
    </xf>
    <xf numFmtId="0" fontId="0" fillId="0" borderId="0" xfId="0" applyBorder="1"/>
    <xf numFmtId="0" fontId="2" fillId="0" borderId="0" xfId="0" applyFont="1" applyFill="1" applyBorder="1" applyAlignment="1">
      <alignment horizontal="center" vertical="center" wrapText="1"/>
    </xf>
    <xf numFmtId="176" fontId="0" fillId="0" borderId="0" xfId="0" applyNumberFormat="1"/>
    <xf numFmtId="177" fontId="0" fillId="0" borderId="0" xfId="0" applyNumberFormat="1" applyBorder="1"/>
    <xf numFmtId="0" fontId="0" fillId="0" borderId="0" xfId="0" applyFill="1" applyBorder="1"/>
    <xf numFmtId="0" fontId="0" fillId="0" borderId="0" xfId="0" applyFill="1"/>
    <xf numFmtId="178" fontId="0" fillId="0" borderId="0" xfId="0" applyNumberFormat="1" applyFill="1"/>
    <xf numFmtId="177" fontId="0" fillId="0" borderId="0" xfId="0" applyNumberFormat="1" applyFill="1"/>
    <xf numFmtId="0" fontId="0" fillId="8" borderId="0" xfId="0" applyFill="1"/>
    <xf numFmtId="0" fontId="0" fillId="10" borderId="0" xfId="0" applyFill="1"/>
    <xf numFmtId="178" fontId="0" fillId="11" borderId="0" xfId="0" applyNumberFormat="1" applyFill="1"/>
    <xf numFmtId="0" fontId="0" fillId="11" borderId="0" xfId="0" applyFill="1"/>
    <xf numFmtId="2" fontId="0" fillId="8" borderId="0" xfId="0" applyNumberFormat="1" applyFill="1"/>
    <xf numFmtId="177" fontId="0" fillId="11" borderId="0" xfId="0" applyNumberFormat="1" applyFill="1"/>
    <xf numFmtId="1" fontId="0" fillId="0" borderId="0" xfId="0" applyNumberFormat="1" applyFill="1"/>
    <xf numFmtId="0" fontId="0" fillId="0" borderId="0" xfId="0" applyFill="1" applyBorder="1" applyAlignment="1">
      <alignment horizontal="right" vertical="center" wrapText="1"/>
    </xf>
    <xf numFmtId="0" fontId="0" fillId="2" borderId="0" xfId="0" applyFill="1" applyBorder="1"/>
    <xf numFmtId="0" fontId="0" fillId="3" borderId="0" xfId="0" applyFill="1" applyBorder="1"/>
    <xf numFmtId="0" fontId="0" fillId="13" borderId="0" xfId="0" applyFill="1"/>
    <xf numFmtId="0" fontId="0" fillId="13" borderId="0" xfId="0" applyFill="1" applyAlignment="1">
      <alignment horizontal="right"/>
    </xf>
    <xf numFmtId="0" fontId="0" fillId="2" borderId="11" xfId="0" applyFill="1" applyBorder="1"/>
    <xf numFmtId="0" fontId="0" fillId="2" borderId="12" xfId="0" applyFill="1" applyBorder="1"/>
    <xf numFmtId="0" fontId="3" fillId="7" borderId="13" xfId="0" applyFont="1" applyFill="1" applyBorder="1"/>
    <xf numFmtId="0" fontId="0" fillId="0" borderId="14" xfId="0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0" fillId="0" borderId="15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0" fontId="0" fillId="9" borderId="11" xfId="0" applyFill="1" applyBorder="1"/>
    <xf numFmtId="0" fontId="0" fillId="9" borderId="12" xfId="0" applyFill="1" applyBorder="1"/>
    <xf numFmtId="0" fontId="0" fillId="9" borderId="13" xfId="0" applyFill="1" applyBorder="1"/>
    <xf numFmtId="0" fontId="0" fillId="0" borderId="14" xfId="0" applyBorder="1"/>
    <xf numFmtId="0" fontId="0" fillId="0" borderId="7" xfId="0" applyBorder="1"/>
    <xf numFmtId="0" fontId="0" fillId="0" borderId="15" xfId="0" applyBorder="1"/>
    <xf numFmtId="0" fontId="0" fillId="13" borderId="11" xfId="0" applyFill="1" applyBorder="1"/>
    <xf numFmtId="0" fontId="0" fillId="13" borderId="12" xfId="0" applyFill="1" applyBorder="1"/>
    <xf numFmtId="0" fontId="0" fillId="13" borderId="13" xfId="0" applyFill="1" applyBorder="1"/>
    <xf numFmtId="177" fontId="0" fillId="8" borderId="0" xfId="0" applyNumberFormat="1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0" borderId="16" xfId="0" applyBorder="1"/>
    <xf numFmtId="0" fontId="0" fillId="0" borderId="20" xfId="0" applyBorder="1"/>
    <xf numFmtId="176" fontId="0" fillId="0" borderId="14" xfId="0" applyNumberFormat="1" applyBorder="1"/>
    <xf numFmtId="181" fontId="0" fillId="0" borderId="0" xfId="0" applyNumberFormat="1" applyBorder="1"/>
    <xf numFmtId="176" fontId="0" fillId="0" borderId="7" xfId="0" applyNumberFormat="1" applyBorder="1"/>
    <xf numFmtId="176" fontId="0" fillId="0" borderId="15" xfId="0" applyNumberFormat="1" applyBorder="1"/>
    <xf numFmtId="181" fontId="0" fillId="0" borderId="2" xfId="0" applyNumberFormat="1" applyBorder="1"/>
    <xf numFmtId="176" fontId="0" fillId="0" borderId="5" xfId="0" applyNumberFormat="1" applyBorder="1"/>
    <xf numFmtId="0" fontId="0" fillId="5" borderId="21" xfId="0" applyFill="1" applyBorder="1"/>
    <xf numFmtId="0" fontId="0" fillId="2" borderId="4" xfId="0" applyFill="1" applyBorder="1"/>
    <xf numFmtId="0" fontId="0" fillId="3" borderId="4" xfId="0" applyFill="1" applyBorder="1"/>
    <xf numFmtId="176" fontId="0" fillId="3" borderId="4" xfId="0" applyNumberFormat="1" applyFill="1" applyBorder="1"/>
    <xf numFmtId="0" fontId="0" fillId="9" borderId="4" xfId="0" applyFill="1" applyBorder="1" applyAlignment="1">
      <alignment horizontal="right"/>
    </xf>
    <xf numFmtId="177" fontId="0" fillId="8" borderId="4" xfId="0" applyNumberFormat="1" applyFill="1" applyBorder="1"/>
    <xf numFmtId="0" fontId="0" fillId="5" borderId="4" xfId="0" applyFill="1" applyBorder="1"/>
    <xf numFmtId="0" fontId="0" fillId="9" borderId="3" xfId="0" applyFill="1" applyBorder="1" applyAlignment="1">
      <alignment horizontal="right"/>
    </xf>
    <xf numFmtId="177" fontId="0" fillId="8" borderId="3" xfId="0" applyNumberFormat="1" applyFill="1" applyBorder="1"/>
    <xf numFmtId="0" fontId="0" fillId="5" borderId="3" xfId="0" applyFill="1" applyBorder="1"/>
    <xf numFmtId="177" fontId="0" fillId="6" borderId="3" xfId="0" applyNumberFormat="1" applyFill="1" applyBorder="1"/>
    <xf numFmtId="177" fontId="0" fillId="8" borderId="4" xfId="0" applyNumberFormat="1" applyFill="1" applyBorder="1" applyAlignment="1">
      <alignment horizontal="right"/>
    </xf>
    <xf numFmtId="177" fontId="0" fillId="9" borderId="4" xfId="0" applyNumberFormat="1" applyFill="1" applyBorder="1" applyAlignment="1">
      <alignment horizontal="right"/>
    </xf>
    <xf numFmtId="2" fontId="0" fillId="6" borderId="4" xfId="0" applyNumberFormat="1" applyFill="1" applyBorder="1"/>
    <xf numFmtId="0" fontId="0" fillId="0" borderId="14" xfId="0" applyFill="1" applyBorder="1"/>
    <xf numFmtId="0" fontId="0" fillId="0" borderId="7" xfId="0" applyFill="1" applyBorder="1"/>
    <xf numFmtId="0" fontId="0" fillId="0" borderId="6" xfId="0" applyFill="1" applyBorder="1"/>
    <xf numFmtId="176" fontId="0" fillId="0" borderId="0" xfId="0" applyNumberFormat="1" applyFill="1"/>
    <xf numFmtId="0" fontId="0" fillId="0" borderId="2" xfId="0" applyFill="1" applyBorder="1"/>
    <xf numFmtId="2" fontId="0" fillId="0" borderId="7" xfId="0" applyNumberFormat="1" applyFill="1" applyBorder="1"/>
    <xf numFmtId="2" fontId="0" fillId="11" borderId="0" xfId="0" applyNumberFormat="1" applyFill="1"/>
    <xf numFmtId="178" fontId="0" fillId="0" borderId="22" xfId="0" applyNumberFormat="1" applyFill="1" applyBorder="1"/>
    <xf numFmtId="180" fontId="0" fillId="8" borderId="0" xfId="0" applyNumberFormat="1" applyFill="1"/>
    <xf numFmtId="1" fontId="0" fillId="0" borderId="14" xfId="0" applyNumberFormat="1" applyBorder="1"/>
    <xf numFmtId="1" fontId="0" fillId="0" borderId="7" xfId="0" applyNumberFormat="1" applyBorder="1"/>
    <xf numFmtId="1" fontId="0" fillId="0" borderId="15" xfId="0" applyNumberFormat="1" applyBorder="1"/>
    <xf numFmtId="1" fontId="0" fillId="0" borderId="5" xfId="0" applyNumberFormat="1" applyBorder="1"/>
    <xf numFmtId="0" fontId="0" fillId="12" borderId="0" xfId="0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靴サイズと身長の関係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17893793251121701"/>
                  <c:y val="-2.7077615298087701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'9.2'!$B$3:$B$8</c:f>
              <c:numCache>
                <c:formatCode>General</c:formatCode>
                <c:ptCount val="6"/>
                <c:pt idx="0">
                  <c:v>24.5</c:v>
                </c:pt>
                <c:pt idx="1">
                  <c:v>28</c:v>
                </c:pt>
                <c:pt idx="2">
                  <c:v>26</c:v>
                </c:pt>
                <c:pt idx="3">
                  <c:v>25.5</c:v>
                </c:pt>
                <c:pt idx="4">
                  <c:v>25</c:v>
                </c:pt>
                <c:pt idx="5">
                  <c:v>24</c:v>
                </c:pt>
              </c:numCache>
            </c:numRef>
          </c:xVal>
          <c:yVal>
            <c:numRef>
              <c:f>'9.2'!$C$3:$C$8</c:f>
              <c:numCache>
                <c:formatCode>General</c:formatCode>
                <c:ptCount val="6"/>
                <c:pt idx="0">
                  <c:v>165.4</c:v>
                </c:pt>
                <c:pt idx="1">
                  <c:v>182.7</c:v>
                </c:pt>
                <c:pt idx="2">
                  <c:v>171.6</c:v>
                </c:pt>
                <c:pt idx="3">
                  <c:v>173.1</c:v>
                </c:pt>
                <c:pt idx="4">
                  <c:v>175.1</c:v>
                </c:pt>
                <c:pt idx="5">
                  <c:v>170.6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E59-1346-BB5A-982E74D24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6365120"/>
        <c:axId val="2096371152"/>
      </c:scatterChart>
      <c:valAx>
        <c:axId val="2096365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靴のサイズ</a:t>
                </a:r>
                <a:r>
                  <a:rPr lang="en-US"/>
                  <a:t>(cm)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96371152"/>
        <c:crosses val="autoZero"/>
        <c:crossBetween val="midCat"/>
      </c:valAx>
      <c:valAx>
        <c:axId val="2096371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身長</a:t>
                </a:r>
                <a:r>
                  <a:rPr lang="en-US"/>
                  <a:t>(cm)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963651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13622638616626329"/>
                  <c:y val="-1.734566761244396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重回帰!$B$2:$B$21</c:f>
              <c:numCache>
                <c:formatCode>General</c:formatCode>
                <c:ptCount val="20"/>
                <c:pt idx="0">
                  <c:v>33</c:v>
                </c:pt>
                <c:pt idx="1">
                  <c:v>33</c:v>
                </c:pt>
                <c:pt idx="2">
                  <c:v>34</c:v>
                </c:pt>
                <c:pt idx="3">
                  <c:v>34</c:v>
                </c:pt>
                <c:pt idx="4">
                  <c:v>35</c:v>
                </c:pt>
                <c:pt idx="5">
                  <c:v>35</c:v>
                </c:pt>
                <c:pt idx="6">
                  <c:v>34</c:v>
                </c:pt>
                <c:pt idx="7">
                  <c:v>32</c:v>
                </c:pt>
                <c:pt idx="8">
                  <c:v>28</c:v>
                </c:pt>
                <c:pt idx="9">
                  <c:v>35</c:v>
                </c:pt>
                <c:pt idx="10">
                  <c:v>33</c:v>
                </c:pt>
                <c:pt idx="11">
                  <c:v>28</c:v>
                </c:pt>
                <c:pt idx="12">
                  <c:v>32</c:v>
                </c:pt>
                <c:pt idx="13">
                  <c:v>33</c:v>
                </c:pt>
                <c:pt idx="14">
                  <c:v>35</c:v>
                </c:pt>
                <c:pt idx="15">
                  <c:v>30</c:v>
                </c:pt>
                <c:pt idx="16">
                  <c:v>29</c:v>
                </c:pt>
                <c:pt idx="17">
                  <c:v>32</c:v>
                </c:pt>
                <c:pt idx="18">
                  <c:v>34</c:v>
                </c:pt>
                <c:pt idx="19">
                  <c:v>35</c:v>
                </c:pt>
              </c:numCache>
            </c:numRef>
          </c:xVal>
          <c:yVal>
            <c:numRef>
              <c:f>重回帰!$D$2:$D$21</c:f>
              <c:numCache>
                <c:formatCode>General</c:formatCode>
                <c:ptCount val="20"/>
                <c:pt idx="0">
                  <c:v>382</c:v>
                </c:pt>
                <c:pt idx="1">
                  <c:v>324</c:v>
                </c:pt>
                <c:pt idx="2">
                  <c:v>338</c:v>
                </c:pt>
                <c:pt idx="3">
                  <c:v>317</c:v>
                </c:pt>
                <c:pt idx="4">
                  <c:v>341</c:v>
                </c:pt>
                <c:pt idx="5">
                  <c:v>360</c:v>
                </c:pt>
                <c:pt idx="6">
                  <c:v>339</c:v>
                </c:pt>
                <c:pt idx="7">
                  <c:v>329</c:v>
                </c:pt>
                <c:pt idx="8">
                  <c:v>218</c:v>
                </c:pt>
                <c:pt idx="9">
                  <c:v>402</c:v>
                </c:pt>
                <c:pt idx="10">
                  <c:v>342</c:v>
                </c:pt>
                <c:pt idx="11">
                  <c:v>205</c:v>
                </c:pt>
                <c:pt idx="12">
                  <c:v>368</c:v>
                </c:pt>
                <c:pt idx="13">
                  <c:v>196</c:v>
                </c:pt>
                <c:pt idx="14">
                  <c:v>304</c:v>
                </c:pt>
                <c:pt idx="15">
                  <c:v>294</c:v>
                </c:pt>
                <c:pt idx="16">
                  <c:v>275</c:v>
                </c:pt>
                <c:pt idx="17">
                  <c:v>336</c:v>
                </c:pt>
                <c:pt idx="18">
                  <c:v>384</c:v>
                </c:pt>
                <c:pt idx="19">
                  <c:v>368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79-514E-9CBA-0C16F82AB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7036256"/>
        <c:axId val="1760935008"/>
      </c:scatterChart>
      <c:valAx>
        <c:axId val="1757036256"/>
        <c:scaling>
          <c:orientation val="minMax"/>
          <c:min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最高気温</a:t>
                </a:r>
                <a:r>
                  <a:rPr lang="en-US"/>
                  <a:t>p(</a:t>
                </a:r>
                <a:r>
                  <a:rPr lang="ja-JP"/>
                  <a:t>度</a:t>
                </a:r>
                <a:r>
                  <a:rPr lang="en-US"/>
                  <a:t>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60935008"/>
        <c:crosses val="autoZero"/>
        <c:crossBetween val="midCat"/>
      </c:valAx>
      <c:valAx>
        <c:axId val="1760935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客数</a:t>
                </a:r>
                <a:r>
                  <a:rPr lang="en-US"/>
                  <a:t>y(</a:t>
                </a:r>
                <a:r>
                  <a:rPr lang="ja-JP"/>
                  <a:t>人</a:t>
                </a:r>
                <a:r>
                  <a:rPr lang="en-US"/>
                  <a:t>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57036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12079578040291161"/>
                  <c:y val="-2.582696621673441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重回帰!$B$2:$B$21</c:f>
              <c:numCache>
                <c:formatCode>General</c:formatCode>
                <c:ptCount val="20"/>
                <c:pt idx="0">
                  <c:v>33</c:v>
                </c:pt>
                <c:pt idx="1">
                  <c:v>33</c:v>
                </c:pt>
                <c:pt idx="2">
                  <c:v>34</c:v>
                </c:pt>
                <c:pt idx="3">
                  <c:v>34</c:v>
                </c:pt>
                <c:pt idx="4">
                  <c:v>35</c:v>
                </c:pt>
                <c:pt idx="5">
                  <c:v>35</c:v>
                </c:pt>
                <c:pt idx="6">
                  <c:v>34</c:v>
                </c:pt>
                <c:pt idx="7">
                  <c:v>32</c:v>
                </c:pt>
                <c:pt idx="8">
                  <c:v>28</c:v>
                </c:pt>
                <c:pt idx="9">
                  <c:v>35</c:v>
                </c:pt>
                <c:pt idx="10">
                  <c:v>33</c:v>
                </c:pt>
                <c:pt idx="11">
                  <c:v>28</c:v>
                </c:pt>
                <c:pt idx="12">
                  <c:v>32</c:v>
                </c:pt>
                <c:pt idx="13">
                  <c:v>33</c:v>
                </c:pt>
                <c:pt idx="14">
                  <c:v>35</c:v>
                </c:pt>
                <c:pt idx="15">
                  <c:v>30</c:v>
                </c:pt>
                <c:pt idx="16">
                  <c:v>29</c:v>
                </c:pt>
                <c:pt idx="17">
                  <c:v>32</c:v>
                </c:pt>
                <c:pt idx="18">
                  <c:v>34</c:v>
                </c:pt>
                <c:pt idx="19">
                  <c:v>35</c:v>
                </c:pt>
              </c:numCache>
            </c:numRef>
          </c:xVal>
          <c:yVal>
            <c:numRef>
              <c:f>重回帰!$P$2:$P$21</c:f>
              <c:numCache>
                <c:formatCode>0</c:formatCode>
                <c:ptCount val="20"/>
                <c:pt idx="0">
                  <c:v>326.2634730538922</c:v>
                </c:pt>
                <c:pt idx="1">
                  <c:v>326.2634730538922</c:v>
                </c:pt>
                <c:pt idx="2">
                  <c:v>343.47504990019956</c:v>
                </c:pt>
                <c:pt idx="3">
                  <c:v>343.47504990019956</c:v>
                </c:pt>
                <c:pt idx="4">
                  <c:v>360.68662674650693</c:v>
                </c:pt>
                <c:pt idx="5">
                  <c:v>360.68662674650693</c:v>
                </c:pt>
                <c:pt idx="6">
                  <c:v>343.47504990019956</c:v>
                </c:pt>
                <c:pt idx="7">
                  <c:v>309.05189620758483</c:v>
                </c:pt>
                <c:pt idx="8">
                  <c:v>240.20558882235537</c:v>
                </c:pt>
                <c:pt idx="9">
                  <c:v>360.68662674650693</c:v>
                </c:pt>
                <c:pt idx="10">
                  <c:v>326.2634730538922</c:v>
                </c:pt>
                <c:pt idx="11">
                  <c:v>240.20558882235537</c:v>
                </c:pt>
                <c:pt idx="12">
                  <c:v>309.05189620758483</c:v>
                </c:pt>
                <c:pt idx="13">
                  <c:v>326.2634730538922</c:v>
                </c:pt>
                <c:pt idx="14">
                  <c:v>360.68662674650693</c:v>
                </c:pt>
                <c:pt idx="15">
                  <c:v>274.6287425149701</c:v>
                </c:pt>
                <c:pt idx="16">
                  <c:v>257.41716566866273</c:v>
                </c:pt>
                <c:pt idx="17">
                  <c:v>309.05189620758483</c:v>
                </c:pt>
                <c:pt idx="18">
                  <c:v>343.47504990019956</c:v>
                </c:pt>
                <c:pt idx="19">
                  <c:v>360.68662674650693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4C-1F42-909C-987C51C4B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9601456"/>
        <c:axId val="1772776544"/>
      </c:scatterChart>
      <c:valAx>
        <c:axId val="1609601456"/>
        <c:scaling>
          <c:orientation val="minMax"/>
          <c:min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最高気温</a:t>
                </a:r>
                <a:r>
                  <a:rPr lang="en-US"/>
                  <a:t>p(</a:t>
                </a:r>
                <a:r>
                  <a:rPr lang="ja-JP"/>
                  <a:t>度</a:t>
                </a:r>
                <a:r>
                  <a:rPr lang="en-US"/>
                  <a:t>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72776544"/>
        <c:crosses val="autoZero"/>
        <c:crossBetween val="midCat"/>
      </c:valAx>
      <c:valAx>
        <c:axId val="1772776544"/>
        <c:scaling>
          <c:orientation val="minMax"/>
          <c:max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客数</a:t>
                </a:r>
                <a:r>
                  <a:rPr lang="en-US"/>
                  <a:t>y(</a:t>
                </a:r>
                <a:r>
                  <a:rPr lang="ja-JP"/>
                  <a:t>人</a:t>
                </a:r>
                <a:r>
                  <a:rPr lang="en-US"/>
                  <a:t>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096014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重回帰!$B$2:$B$21</c:f>
              <c:numCache>
                <c:formatCode>General</c:formatCode>
                <c:ptCount val="20"/>
                <c:pt idx="0">
                  <c:v>33</c:v>
                </c:pt>
                <c:pt idx="1">
                  <c:v>33</c:v>
                </c:pt>
                <c:pt idx="2">
                  <c:v>34</c:v>
                </c:pt>
                <c:pt idx="3">
                  <c:v>34</c:v>
                </c:pt>
                <c:pt idx="4">
                  <c:v>35</c:v>
                </c:pt>
                <c:pt idx="5">
                  <c:v>35</c:v>
                </c:pt>
                <c:pt idx="6">
                  <c:v>34</c:v>
                </c:pt>
                <c:pt idx="7">
                  <c:v>32</c:v>
                </c:pt>
                <c:pt idx="8">
                  <c:v>28</c:v>
                </c:pt>
                <c:pt idx="9">
                  <c:v>35</c:v>
                </c:pt>
                <c:pt idx="10">
                  <c:v>33</c:v>
                </c:pt>
                <c:pt idx="11">
                  <c:v>28</c:v>
                </c:pt>
                <c:pt idx="12">
                  <c:v>32</c:v>
                </c:pt>
                <c:pt idx="13">
                  <c:v>33</c:v>
                </c:pt>
                <c:pt idx="14">
                  <c:v>35</c:v>
                </c:pt>
                <c:pt idx="15">
                  <c:v>30</c:v>
                </c:pt>
                <c:pt idx="16">
                  <c:v>29</c:v>
                </c:pt>
                <c:pt idx="17">
                  <c:v>32</c:v>
                </c:pt>
                <c:pt idx="18">
                  <c:v>34</c:v>
                </c:pt>
                <c:pt idx="19">
                  <c:v>35</c:v>
                </c:pt>
              </c:numCache>
            </c:numRef>
          </c:xVal>
          <c:yVal>
            <c:numRef>
              <c:f>重回帰!$Q$2:$Q$21</c:f>
              <c:numCache>
                <c:formatCode>0</c:formatCode>
                <c:ptCount val="20"/>
                <c:pt idx="0">
                  <c:v>55.736526946107801</c:v>
                </c:pt>
                <c:pt idx="1">
                  <c:v>-2.2634730538921985</c:v>
                </c:pt>
                <c:pt idx="2">
                  <c:v>-5.4750499001995649</c:v>
                </c:pt>
                <c:pt idx="3">
                  <c:v>-26.475049900199565</c:v>
                </c:pt>
                <c:pt idx="4">
                  <c:v>-19.686626746506931</c:v>
                </c:pt>
                <c:pt idx="5">
                  <c:v>-0.68662674650693134</c:v>
                </c:pt>
                <c:pt idx="6">
                  <c:v>-4.4750499001995649</c:v>
                </c:pt>
                <c:pt idx="7">
                  <c:v>19.948103792415168</c:v>
                </c:pt>
                <c:pt idx="8">
                  <c:v>-22.205588822355367</c:v>
                </c:pt>
                <c:pt idx="9">
                  <c:v>41.313373253493069</c:v>
                </c:pt>
                <c:pt idx="10">
                  <c:v>15.736526946107801</c:v>
                </c:pt>
                <c:pt idx="11">
                  <c:v>-35.205588822355367</c:v>
                </c:pt>
                <c:pt idx="12">
                  <c:v>58.948103792415168</c:v>
                </c:pt>
                <c:pt idx="13">
                  <c:v>-130.2634730538922</c:v>
                </c:pt>
                <c:pt idx="14">
                  <c:v>-56.686626746506931</c:v>
                </c:pt>
                <c:pt idx="15">
                  <c:v>19.371257485029901</c:v>
                </c:pt>
                <c:pt idx="16">
                  <c:v>17.582834331337267</c:v>
                </c:pt>
                <c:pt idx="17">
                  <c:v>26.948103792415168</c:v>
                </c:pt>
                <c:pt idx="18">
                  <c:v>40.524950099800435</c:v>
                </c:pt>
                <c:pt idx="19">
                  <c:v>7.3133732534930687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5A4-6B4D-82A1-650671A6C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6386256"/>
        <c:axId val="1806624000"/>
      </c:scatterChart>
      <c:valAx>
        <c:axId val="1606386256"/>
        <c:scaling>
          <c:orientation val="minMax"/>
          <c:max val="40"/>
          <c:min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最高気温</a:t>
                </a:r>
                <a:r>
                  <a:rPr lang="en-US"/>
                  <a:t>p(</a:t>
                </a:r>
                <a:r>
                  <a:rPr lang="ja-JP"/>
                  <a:t>度</a:t>
                </a:r>
                <a:r>
                  <a:rPr lang="en-US"/>
                  <a:t>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06624000"/>
        <c:crosses val="autoZero"/>
        <c:crossBetween val="midCat"/>
      </c:valAx>
      <c:valAx>
        <c:axId val="180662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客数</a:t>
                </a:r>
                <a:r>
                  <a:rPr lang="en-US"/>
                  <a:t>y残差(</a:t>
                </a:r>
                <a:r>
                  <a:rPr lang="ja-JP"/>
                  <a:t>人</a:t>
                </a:r>
                <a:r>
                  <a:rPr lang="en-US"/>
                  <a:t>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06386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7.4445872266115418E-2"/>
                  <c:y val="-6.38889094810944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重回帰!$B$2:$B$21</c:f>
              <c:numCache>
                <c:formatCode>General</c:formatCode>
                <c:ptCount val="20"/>
                <c:pt idx="0">
                  <c:v>33</c:v>
                </c:pt>
                <c:pt idx="1">
                  <c:v>33</c:v>
                </c:pt>
                <c:pt idx="2">
                  <c:v>34</c:v>
                </c:pt>
                <c:pt idx="3">
                  <c:v>34</c:v>
                </c:pt>
                <c:pt idx="4">
                  <c:v>35</c:v>
                </c:pt>
                <c:pt idx="5">
                  <c:v>35</c:v>
                </c:pt>
                <c:pt idx="6">
                  <c:v>34</c:v>
                </c:pt>
                <c:pt idx="7">
                  <c:v>32</c:v>
                </c:pt>
                <c:pt idx="8">
                  <c:v>28</c:v>
                </c:pt>
                <c:pt idx="9">
                  <c:v>35</c:v>
                </c:pt>
                <c:pt idx="10">
                  <c:v>33</c:v>
                </c:pt>
                <c:pt idx="11">
                  <c:v>28</c:v>
                </c:pt>
                <c:pt idx="12">
                  <c:v>32</c:v>
                </c:pt>
                <c:pt idx="13">
                  <c:v>33</c:v>
                </c:pt>
                <c:pt idx="14">
                  <c:v>35</c:v>
                </c:pt>
                <c:pt idx="15">
                  <c:v>30</c:v>
                </c:pt>
                <c:pt idx="16">
                  <c:v>29</c:v>
                </c:pt>
                <c:pt idx="17">
                  <c:v>32</c:v>
                </c:pt>
                <c:pt idx="18">
                  <c:v>34</c:v>
                </c:pt>
                <c:pt idx="19">
                  <c:v>35</c:v>
                </c:pt>
              </c:numCache>
            </c:numRef>
          </c:xVal>
          <c:yVal>
            <c:numRef>
              <c:f>重回帰!$C$2:$C$21</c:f>
              <c:numCache>
                <c:formatCode>General</c:formatCode>
                <c:ptCount val="20"/>
                <c:pt idx="0">
                  <c:v>22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28</c:v>
                </c:pt>
                <c:pt idx="5">
                  <c:v>27</c:v>
                </c:pt>
                <c:pt idx="6">
                  <c:v>28</c:v>
                </c:pt>
                <c:pt idx="7">
                  <c:v>25</c:v>
                </c:pt>
                <c:pt idx="8">
                  <c:v>24</c:v>
                </c:pt>
                <c:pt idx="9">
                  <c:v>24</c:v>
                </c:pt>
                <c:pt idx="10">
                  <c:v>26</c:v>
                </c:pt>
                <c:pt idx="11">
                  <c:v>25</c:v>
                </c:pt>
                <c:pt idx="12">
                  <c:v>23</c:v>
                </c:pt>
                <c:pt idx="13">
                  <c:v>22</c:v>
                </c:pt>
                <c:pt idx="14">
                  <c:v>21</c:v>
                </c:pt>
                <c:pt idx="15">
                  <c:v>23</c:v>
                </c:pt>
                <c:pt idx="16">
                  <c:v>23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F5-8F4E-B4CE-B8DD9815C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0708832"/>
        <c:axId val="1810046240"/>
      </c:scatterChart>
      <c:valAx>
        <c:axId val="1530708832"/>
        <c:scaling>
          <c:orientation val="minMax"/>
          <c:min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最高気温</a:t>
                </a:r>
                <a:r>
                  <a:rPr lang="en-US"/>
                  <a:t>p(</a:t>
                </a:r>
                <a:r>
                  <a:rPr lang="ja-JP"/>
                  <a:t>度</a:t>
                </a:r>
                <a:r>
                  <a:rPr lang="en-US"/>
                  <a:t>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10046240"/>
        <c:crosses val="autoZero"/>
        <c:crossBetween val="midCat"/>
      </c:valAx>
      <c:valAx>
        <c:axId val="1810046240"/>
        <c:scaling>
          <c:orientation val="minMax"/>
          <c:max val="35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最低気温</a:t>
                </a:r>
                <a:r>
                  <a:rPr lang="en-US"/>
                  <a:t>q(</a:t>
                </a:r>
                <a:r>
                  <a:rPr lang="ja-JP"/>
                  <a:t>度</a:t>
                </a:r>
                <a:r>
                  <a:rPr lang="en-US"/>
                  <a:t>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30708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重回帰!$B$2:$B$21</c:f>
              <c:numCache>
                <c:formatCode>General</c:formatCode>
                <c:ptCount val="20"/>
                <c:pt idx="0">
                  <c:v>33</c:v>
                </c:pt>
                <c:pt idx="1">
                  <c:v>33</c:v>
                </c:pt>
                <c:pt idx="2">
                  <c:v>34</c:v>
                </c:pt>
                <c:pt idx="3">
                  <c:v>34</c:v>
                </c:pt>
                <c:pt idx="4">
                  <c:v>35</c:v>
                </c:pt>
                <c:pt idx="5">
                  <c:v>35</c:v>
                </c:pt>
                <c:pt idx="6">
                  <c:v>34</c:v>
                </c:pt>
                <c:pt idx="7">
                  <c:v>32</c:v>
                </c:pt>
                <c:pt idx="8">
                  <c:v>28</c:v>
                </c:pt>
                <c:pt idx="9">
                  <c:v>35</c:v>
                </c:pt>
                <c:pt idx="10">
                  <c:v>33</c:v>
                </c:pt>
                <c:pt idx="11">
                  <c:v>28</c:v>
                </c:pt>
                <c:pt idx="12">
                  <c:v>32</c:v>
                </c:pt>
                <c:pt idx="13">
                  <c:v>33</c:v>
                </c:pt>
                <c:pt idx="14">
                  <c:v>35</c:v>
                </c:pt>
                <c:pt idx="15">
                  <c:v>30</c:v>
                </c:pt>
                <c:pt idx="16">
                  <c:v>29</c:v>
                </c:pt>
                <c:pt idx="17">
                  <c:v>32</c:v>
                </c:pt>
                <c:pt idx="18">
                  <c:v>34</c:v>
                </c:pt>
                <c:pt idx="19">
                  <c:v>35</c:v>
                </c:pt>
              </c:numCache>
            </c:numRef>
          </c:xVal>
          <c:yVal>
            <c:numRef>
              <c:f>重回帰!$S$2:$S$21</c:f>
              <c:numCache>
                <c:formatCode>0</c:formatCode>
                <c:ptCount val="20"/>
                <c:pt idx="0">
                  <c:v>25.101796407185628</c:v>
                </c:pt>
                <c:pt idx="1">
                  <c:v>25.101796407185628</c:v>
                </c:pt>
                <c:pt idx="2">
                  <c:v>25.441117764471056</c:v>
                </c:pt>
                <c:pt idx="3">
                  <c:v>25.441117764471056</c:v>
                </c:pt>
                <c:pt idx="4">
                  <c:v>25.780439121756487</c:v>
                </c:pt>
                <c:pt idx="5">
                  <c:v>25.780439121756487</c:v>
                </c:pt>
                <c:pt idx="6">
                  <c:v>25.441117764471056</c:v>
                </c:pt>
                <c:pt idx="7">
                  <c:v>24.762475049900196</c:v>
                </c:pt>
                <c:pt idx="8">
                  <c:v>23.405189620758485</c:v>
                </c:pt>
                <c:pt idx="9">
                  <c:v>25.780439121756487</c:v>
                </c:pt>
                <c:pt idx="10">
                  <c:v>25.101796407185628</c:v>
                </c:pt>
                <c:pt idx="11">
                  <c:v>23.405189620758485</c:v>
                </c:pt>
                <c:pt idx="12">
                  <c:v>24.762475049900196</c:v>
                </c:pt>
                <c:pt idx="13">
                  <c:v>25.101796407185628</c:v>
                </c:pt>
                <c:pt idx="14">
                  <c:v>25.780439121756487</c:v>
                </c:pt>
                <c:pt idx="15">
                  <c:v>24.08383233532934</c:v>
                </c:pt>
                <c:pt idx="16">
                  <c:v>23.744510978043913</c:v>
                </c:pt>
                <c:pt idx="17">
                  <c:v>24.762475049900196</c:v>
                </c:pt>
                <c:pt idx="18">
                  <c:v>25.441117764471056</c:v>
                </c:pt>
                <c:pt idx="19">
                  <c:v>25.780439121756487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72-0042-8E18-0C2FC3840A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6777536"/>
        <c:axId val="1755477792"/>
      </c:scatterChart>
      <c:valAx>
        <c:axId val="1806777536"/>
        <c:scaling>
          <c:orientation val="minMax"/>
          <c:max val="40"/>
          <c:min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800" b="0" i="0" baseline="0">
                    <a:effectLst/>
                  </a:rPr>
                  <a:t>最高気温</a:t>
                </a:r>
                <a:r>
                  <a:rPr lang="en-US" altLang="ja-JP" sz="1800" b="0" i="0" baseline="0">
                    <a:effectLst/>
                  </a:rPr>
                  <a:t>p(</a:t>
                </a:r>
                <a:r>
                  <a:rPr lang="ja-JP" altLang="ja-JP" sz="1800" b="0" i="0" baseline="0">
                    <a:effectLst/>
                  </a:rPr>
                  <a:t>度</a:t>
                </a:r>
                <a:r>
                  <a:rPr lang="en-US" altLang="ja-JP" sz="1800" b="0" i="0" baseline="0">
                    <a:effectLst/>
                  </a:rPr>
                  <a:t>)</a:t>
                </a:r>
                <a:endParaRPr lang="ja-JP" altLang="ja-JP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55477792"/>
        <c:crosses val="autoZero"/>
        <c:crossBetween val="midCat"/>
      </c:valAx>
      <c:valAx>
        <c:axId val="1755477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ja-JP" sz="1800" b="0" i="0" baseline="0">
                    <a:effectLst/>
                  </a:rPr>
                  <a:t>最低気温</a:t>
                </a:r>
                <a:r>
                  <a:rPr lang="en-US" altLang="ja-JP" sz="1800" b="0" i="0" baseline="0">
                    <a:effectLst/>
                  </a:rPr>
                  <a:t>q(</a:t>
                </a:r>
                <a:r>
                  <a:rPr lang="ja-JP" altLang="ja-JP" sz="1800" b="0" i="0" baseline="0">
                    <a:effectLst/>
                  </a:rPr>
                  <a:t>度</a:t>
                </a:r>
                <a:r>
                  <a:rPr lang="en-US" altLang="ja-JP" sz="1800" b="0" i="0" baseline="0">
                    <a:effectLst/>
                  </a:rPr>
                  <a:t>)</a:t>
                </a:r>
                <a:endParaRPr lang="ja-JP" altLang="ja-JP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067775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重回帰!$B$2:$B$21</c:f>
              <c:numCache>
                <c:formatCode>General</c:formatCode>
                <c:ptCount val="20"/>
                <c:pt idx="0">
                  <c:v>33</c:v>
                </c:pt>
                <c:pt idx="1">
                  <c:v>33</c:v>
                </c:pt>
                <c:pt idx="2">
                  <c:v>34</c:v>
                </c:pt>
                <c:pt idx="3">
                  <c:v>34</c:v>
                </c:pt>
                <c:pt idx="4">
                  <c:v>35</c:v>
                </c:pt>
                <c:pt idx="5">
                  <c:v>35</c:v>
                </c:pt>
                <c:pt idx="6">
                  <c:v>34</c:v>
                </c:pt>
                <c:pt idx="7">
                  <c:v>32</c:v>
                </c:pt>
                <c:pt idx="8">
                  <c:v>28</c:v>
                </c:pt>
                <c:pt idx="9">
                  <c:v>35</c:v>
                </c:pt>
                <c:pt idx="10">
                  <c:v>33</c:v>
                </c:pt>
                <c:pt idx="11">
                  <c:v>28</c:v>
                </c:pt>
                <c:pt idx="12">
                  <c:v>32</c:v>
                </c:pt>
                <c:pt idx="13">
                  <c:v>33</c:v>
                </c:pt>
                <c:pt idx="14">
                  <c:v>35</c:v>
                </c:pt>
                <c:pt idx="15">
                  <c:v>30</c:v>
                </c:pt>
                <c:pt idx="16">
                  <c:v>29</c:v>
                </c:pt>
                <c:pt idx="17">
                  <c:v>32</c:v>
                </c:pt>
                <c:pt idx="18">
                  <c:v>34</c:v>
                </c:pt>
                <c:pt idx="19">
                  <c:v>35</c:v>
                </c:pt>
              </c:numCache>
            </c:numRef>
          </c:xVal>
          <c:yVal>
            <c:numRef>
              <c:f>重回帰!$T$2:$T$21</c:f>
              <c:numCache>
                <c:formatCode>0</c:formatCode>
                <c:ptCount val="20"/>
                <c:pt idx="0">
                  <c:v>-3.1017964071856277</c:v>
                </c:pt>
                <c:pt idx="1">
                  <c:v>0.89820359281437234</c:v>
                </c:pt>
                <c:pt idx="2">
                  <c:v>1.5588822355289444</c:v>
                </c:pt>
                <c:pt idx="3">
                  <c:v>2.5588822355289444</c:v>
                </c:pt>
                <c:pt idx="4">
                  <c:v>2.219560878243513</c:v>
                </c:pt>
                <c:pt idx="5">
                  <c:v>1.219560878243513</c:v>
                </c:pt>
                <c:pt idx="6">
                  <c:v>2.5588822355289444</c:v>
                </c:pt>
                <c:pt idx="7">
                  <c:v>0.23752495009980379</c:v>
                </c:pt>
                <c:pt idx="8">
                  <c:v>0.59481037924151536</c:v>
                </c:pt>
                <c:pt idx="9">
                  <c:v>-1.780439121756487</c:v>
                </c:pt>
                <c:pt idx="10">
                  <c:v>0.89820359281437234</c:v>
                </c:pt>
                <c:pt idx="11">
                  <c:v>1.5948103792415154</c:v>
                </c:pt>
                <c:pt idx="12">
                  <c:v>-1.7624750499001962</c:v>
                </c:pt>
                <c:pt idx="13">
                  <c:v>-3.1017964071856277</c:v>
                </c:pt>
                <c:pt idx="14">
                  <c:v>-4.780439121756487</c:v>
                </c:pt>
                <c:pt idx="15">
                  <c:v>-1.0838323353293404</c:v>
                </c:pt>
                <c:pt idx="16">
                  <c:v>-0.74451097804391253</c:v>
                </c:pt>
                <c:pt idx="17">
                  <c:v>0.23752495009980379</c:v>
                </c:pt>
                <c:pt idx="18">
                  <c:v>0.55888223552894445</c:v>
                </c:pt>
                <c:pt idx="19">
                  <c:v>1.219560878243513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1C-5541-847B-210D31503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4810176"/>
        <c:axId val="1808756608"/>
      </c:scatterChart>
      <c:valAx>
        <c:axId val="1754810176"/>
        <c:scaling>
          <c:orientation val="minMax"/>
          <c:max val="40"/>
          <c:min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最高気温</a:t>
                </a:r>
                <a:r>
                  <a:rPr lang="en-US"/>
                  <a:t>p(</a:t>
                </a:r>
                <a:r>
                  <a:rPr lang="ja-JP"/>
                  <a:t>度</a:t>
                </a:r>
                <a:r>
                  <a:rPr lang="en-US"/>
                  <a:t>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08756608"/>
        <c:crosses val="autoZero"/>
        <c:crossBetween val="midCat"/>
      </c:valAx>
      <c:valAx>
        <c:axId val="180875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最低気温</a:t>
                </a:r>
                <a:r>
                  <a:rPr lang="en-US"/>
                  <a:t>q残差(</a:t>
                </a:r>
                <a:r>
                  <a:rPr lang="ja-JP"/>
                  <a:t>度</a:t>
                </a:r>
                <a:r>
                  <a:rPr lang="en-US"/>
                  <a:t>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548101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46716703794660835"/>
                  <c:y val="-5.343560335919193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重回帰!$T$2:$T$21</c:f>
              <c:numCache>
                <c:formatCode>0</c:formatCode>
                <c:ptCount val="20"/>
                <c:pt idx="0">
                  <c:v>-3.1017964071856277</c:v>
                </c:pt>
                <c:pt idx="1">
                  <c:v>0.89820359281437234</c:v>
                </c:pt>
                <c:pt idx="2">
                  <c:v>1.5588822355289444</c:v>
                </c:pt>
                <c:pt idx="3">
                  <c:v>2.5588822355289444</c:v>
                </c:pt>
                <c:pt idx="4">
                  <c:v>2.219560878243513</c:v>
                </c:pt>
                <c:pt idx="5">
                  <c:v>1.219560878243513</c:v>
                </c:pt>
                <c:pt idx="6">
                  <c:v>2.5588822355289444</c:v>
                </c:pt>
                <c:pt idx="7">
                  <c:v>0.23752495009980379</c:v>
                </c:pt>
                <c:pt idx="8">
                  <c:v>0.59481037924151536</c:v>
                </c:pt>
                <c:pt idx="9">
                  <c:v>-1.780439121756487</c:v>
                </c:pt>
                <c:pt idx="10">
                  <c:v>0.89820359281437234</c:v>
                </c:pt>
                <c:pt idx="11">
                  <c:v>1.5948103792415154</c:v>
                </c:pt>
                <c:pt idx="12">
                  <c:v>-1.7624750499001962</c:v>
                </c:pt>
                <c:pt idx="13">
                  <c:v>-3.1017964071856277</c:v>
                </c:pt>
                <c:pt idx="14">
                  <c:v>-4.780439121756487</c:v>
                </c:pt>
                <c:pt idx="15">
                  <c:v>-1.0838323353293404</c:v>
                </c:pt>
                <c:pt idx="16">
                  <c:v>-0.74451097804391253</c:v>
                </c:pt>
                <c:pt idx="17">
                  <c:v>0.23752495009980379</c:v>
                </c:pt>
                <c:pt idx="18">
                  <c:v>0.55888223552894445</c:v>
                </c:pt>
                <c:pt idx="19">
                  <c:v>1.219560878243513</c:v>
                </c:pt>
              </c:numCache>
            </c:numRef>
          </c:xVal>
          <c:yVal>
            <c:numRef>
              <c:f>重回帰!$Q$2:$Q$21</c:f>
              <c:numCache>
                <c:formatCode>0</c:formatCode>
                <c:ptCount val="20"/>
                <c:pt idx="0">
                  <c:v>55.736526946107801</c:v>
                </c:pt>
                <c:pt idx="1">
                  <c:v>-2.2634730538921985</c:v>
                </c:pt>
                <c:pt idx="2">
                  <c:v>-5.4750499001995649</c:v>
                </c:pt>
                <c:pt idx="3">
                  <c:v>-26.475049900199565</c:v>
                </c:pt>
                <c:pt idx="4">
                  <c:v>-19.686626746506931</c:v>
                </c:pt>
                <c:pt idx="5">
                  <c:v>-0.68662674650693134</c:v>
                </c:pt>
                <c:pt idx="6">
                  <c:v>-4.4750499001995649</c:v>
                </c:pt>
                <c:pt idx="7">
                  <c:v>19.948103792415168</c:v>
                </c:pt>
                <c:pt idx="8">
                  <c:v>-22.205588822355367</c:v>
                </c:pt>
                <c:pt idx="9">
                  <c:v>41.313373253493069</c:v>
                </c:pt>
                <c:pt idx="10">
                  <c:v>15.736526946107801</c:v>
                </c:pt>
                <c:pt idx="11">
                  <c:v>-35.205588822355367</c:v>
                </c:pt>
                <c:pt idx="12">
                  <c:v>58.948103792415168</c:v>
                </c:pt>
                <c:pt idx="13">
                  <c:v>-130.2634730538922</c:v>
                </c:pt>
                <c:pt idx="14">
                  <c:v>-56.686626746506931</c:v>
                </c:pt>
                <c:pt idx="15">
                  <c:v>19.371257485029901</c:v>
                </c:pt>
                <c:pt idx="16">
                  <c:v>17.582834331337267</c:v>
                </c:pt>
                <c:pt idx="17">
                  <c:v>26.948103792415168</c:v>
                </c:pt>
                <c:pt idx="18">
                  <c:v>40.524950099800435</c:v>
                </c:pt>
                <c:pt idx="19">
                  <c:v>7.3133732534930687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53-1F43-AB01-D136450FA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7446848"/>
        <c:axId val="1821009040"/>
      </c:scatterChart>
      <c:valAx>
        <c:axId val="1837446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最低気温</a:t>
                </a:r>
                <a:r>
                  <a:rPr lang="en-US" altLang="ja-JP"/>
                  <a:t>q</a:t>
                </a:r>
                <a:r>
                  <a:rPr lang="ja-JP"/>
                  <a:t>残差</a:t>
                </a:r>
                <a:r>
                  <a:rPr lang="en-US" altLang="ja-JP"/>
                  <a:t>(</a:t>
                </a:r>
                <a:r>
                  <a:rPr lang="ja-JP" altLang="en-US"/>
                  <a:t>度</a:t>
                </a:r>
                <a:r>
                  <a:rPr lang="en-US" altLang="ja-JP"/>
                  <a:t>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21009040"/>
        <c:crosses val="autoZero"/>
        <c:crossBetween val="midCat"/>
      </c:valAx>
      <c:valAx>
        <c:axId val="1821009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客数</a:t>
                </a:r>
                <a:r>
                  <a:rPr lang="en-US" altLang="ja-JP"/>
                  <a:t>y</a:t>
                </a:r>
                <a:r>
                  <a:rPr lang="ja-JP"/>
                  <a:t>残差</a:t>
                </a:r>
                <a:r>
                  <a:rPr lang="en-US" altLang="ja-JP"/>
                  <a:t>(</a:t>
                </a:r>
                <a:r>
                  <a:rPr lang="ja-JP" altLang="en-US"/>
                  <a:t>人</a:t>
                </a:r>
                <a:r>
                  <a:rPr lang="en-US" altLang="ja-JP"/>
                  <a:t>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74468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卵の全体質量と黄身の質量の関係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15636933443021114"/>
                  <c:y val="-6.934777889605904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'9-1'!$B$2:$B$9</c:f>
              <c:numCache>
                <c:formatCode>General</c:formatCode>
                <c:ptCount val="8"/>
                <c:pt idx="0">
                  <c:v>62.2</c:v>
                </c:pt>
                <c:pt idx="1">
                  <c:v>42.8</c:v>
                </c:pt>
                <c:pt idx="2">
                  <c:v>61.8</c:v>
                </c:pt>
                <c:pt idx="3">
                  <c:v>79.3</c:v>
                </c:pt>
                <c:pt idx="4">
                  <c:v>63.1</c:v>
                </c:pt>
                <c:pt idx="5">
                  <c:v>51.4</c:v>
                </c:pt>
                <c:pt idx="6">
                  <c:v>60.9</c:v>
                </c:pt>
                <c:pt idx="7">
                  <c:v>69.900000000000006</c:v>
                </c:pt>
              </c:numCache>
            </c:numRef>
          </c:xVal>
          <c:yVal>
            <c:numRef>
              <c:f>'9-1'!$C$2:$C$9</c:f>
              <c:numCache>
                <c:formatCode>General</c:formatCode>
                <c:ptCount val="8"/>
                <c:pt idx="0">
                  <c:v>36.700000000000003</c:v>
                </c:pt>
                <c:pt idx="1">
                  <c:v>28.7</c:v>
                </c:pt>
                <c:pt idx="2">
                  <c:v>32</c:v>
                </c:pt>
                <c:pt idx="3">
                  <c:v>37.700000000000003</c:v>
                </c:pt>
                <c:pt idx="4">
                  <c:v>31.8</c:v>
                </c:pt>
                <c:pt idx="5">
                  <c:v>31.5</c:v>
                </c:pt>
                <c:pt idx="6">
                  <c:v>32.299999999999997</c:v>
                </c:pt>
                <c:pt idx="7">
                  <c:v>34.799999999999997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F3-1340-B6B0-DB4E37957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2121920"/>
        <c:axId val="282123568"/>
      </c:scatterChart>
      <c:valAx>
        <c:axId val="282121920"/>
        <c:scaling>
          <c:orientation val="minMax"/>
          <c:max val="9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全体質量</a:t>
                </a:r>
                <a:r>
                  <a:rPr lang="en-US"/>
                  <a:t> (g)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2123568"/>
        <c:crosses val="autoZero"/>
        <c:crossBetween val="midCat"/>
        <c:majorUnit val="10"/>
      </c:valAx>
      <c:valAx>
        <c:axId val="282123568"/>
        <c:scaling>
          <c:orientation val="minMax"/>
          <c:max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黄身の質量</a:t>
                </a:r>
                <a:r>
                  <a:rPr lang="en-US"/>
                  <a:t> (g)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21219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25401</xdr:colOff>
      <xdr:row>15</xdr:row>
      <xdr:rowOff>38100</xdr:rowOff>
    </xdr:from>
    <xdr:to>
      <xdr:col>13</xdr:col>
      <xdr:colOff>685801</xdr:colOff>
      <xdr:row>34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3DDE9E8-9704-0247-924A-E980D994E5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101601</xdr:colOff>
      <xdr:row>25</xdr:row>
      <xdr:rowOff>41274</xdr:rowOff>
    </xdr:from>
    <xdr:to>
      <xdr:col>5</xdr:col>
      <xdr:colOff>381000</xdr:colOff>
      <xdr:row>44</xdr:row>
      <xdr:rowOff>174625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B3E091C-2586-020C-2744-BD9EEA7E8B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365125</xdr:colOff>
      <xdr:row>25</xdr:row>
      <xdr:rowOff>73024</xdr:rowOff>
    </xdr:from>
    <xdr:to>
      <xdr:col>10</xdr:col>
      <xdr:colOff>317500</xdr:colOff>
      <xdr:row>45</xdr:row>
      <xdr:rowOff>31749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05E815F-A917-0025-E19E-F179D6A5A0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515938</xdr:colOff>
      <xdr:row>30</xdr:row>
      <xdr:rowOff>41274</xdr:rowOff>
    </xdr:from>
    <xdr:to>
      <xdr:col>15</xdr:col>
      <xdr:colOff>587375</xdr:colOff>
      <xdr:row>43</xdr:row>
      <xdr:rowOff>63499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628952D-0C32-AECD-F718-2125B5262C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134937</xdr:colOff>
      <xdr:row>45</xdr:row>
      <xdr:rowOff>120649</xdr:rowOff>
    </xdr:from>
    <xdr:to>
      <xdr:col>5</xdr:col>
      <xdr:colOff>380999</xdr:colOff>
      <xdr:row>65</xdr:row>
      <xdr:rowOff>31750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4E3AC1C9-B16F-2BB8-EB3E-435E8B0D8F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420688</xdr:colOff>
      <xdr:row>45</xdr:row>
      <xdr:rowOff>168274</xdr:rowOff>
    </xdr:from>
    <xdr:to>
      <xdr:col>10</xdr:col>
      <xdr:colOff>396875</xdr:colOff>
      <xdr:row>65</xdr:row>
      <xdr:rowOff>142875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1291B685-E101-788C-C8DF-DF4929EEB5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579438</xdr:colOff>
      <xdr:row>49</xdr:row>
      <xdr:rowOff>120650</xdr:rowOff>
    </xdr:from>
    <xdr:to>
      <xdr:col>15</xdr:col>
      <xdr:colOff>635000</xdr:colOff>
      <xdr:row>62</xdr:row>
      <xdr:rowOff>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3920B9BE-2040-1C34-4F96-D241970488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1214437</xdr:colOff>
      <xdr:row>39</xdr:row>
      <xdr:rowOff>111125</xdr:rowOff>
    </xdr:from>
    <xdr:to>
      <xdr:col>20</xdr:col>
      <xdr:colOff>174625</xdr:colOff>
      <xdr:row>52</xdr:row>
      <xdr:rowOff>244475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9FC13A8D-15D5-713A-06CE-3E2C4DFD39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698500</xdr:colOff>
      <xdr:row>0</xdr:row>
      <xdr:rowOff>203200</xdr:rowOff>
    </xdr:from>
    <xdr:to>
      <xdr:col>15</xdr:col>
      <xdr:colOff>749300</xdr:colOff>
      <xdr:row>23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2EC642E-C47B-A648-96F0-436EDF217D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3C804-32E8-584F-B786-2AE5EF547FCC}">
  <dimension ref="A1:M24"/>
  <sheetViews>
    <sheetView tabSelected="1" zoomScaleNormal="100" workbookViewId="0">
      <selection activeCell="E27" sqref="E27"/>
    </sheetView>
  </sheetViews>
  <sheetFormatPr baseColWidth="10" defaultColWidth="11" defaultRowHeight="20"/>
  <cols>
    <col min="1" max="1" width="7.7109375" customWidth="1"/>
    <col min="2" max="2" width="9.5703125" customWidth="1"/>
    <col min="3" max="3" width="8.5703125" customWidth="1"/>
    <col min="4" max="4" width="8.5703125" bestFit="1" customWidth="1"/>
    <col min="5" max="5" width="11.85546875" customWidth="1"/>
    <col min="6" max="8" width="10.140625" customWidth="1"/>
    <col min="9" max="9" width="9.140625" bestFit="1" customWidth="1"/>
    <col min="10" max="10" width="14.42578125" bestFit="1" customWidth="1"/>
    <col min="11" max="11" width="8.7109375" bestFit="1" customWidth="1"/>
    <col min="12" max="12" width="8.7109375" customWidth="1"/>
    <col min="13" max="13" width="2.28515625" customWidth="1"/>
  </cols>
  <sheetData>
    <row r="1" spans="1:13">
      <c r="B1" s="69" t="s">
        <v>0</v>
      </c>
      <c r="C1" s="70" t="s">
        <v>1</v>
      </c>
      <c r="D1" s="73"/>
      <c r="E1" s="74"/>
      <c r="F1" s="31"/>
    </row>
    <row r="2" spans="1:13" ht="21" thickBot="1">
      <c r="A2" s="1"/>
      <c r="B2" s="71" t="s">
        <v>2</v>
      </c>
      <c r="C2" s="72" t="s">
        <v>3</v>
      </c>
      <c r="D2" s="59" t="s">
        <v>54</v>
      </c>
      <c r="E2" s="60" t="s">
        <v>55</v>
      </c>
      <c r="F2" s="61" t="s">
        <v>56</v>
      </c>
      <c r="G2" s="35"/>
      <c r="H2" s="59" t="s">
        <v>7</v>
      </c>
      <c r="I2" s="61" t="s">
        <v>57</v>
      </c>
      <c r="J2" s="35"/>
      <c r="K2" s="81" t="s">
        <v>6</v>
      </c>
    </row>
    <row r="3" spans="1:13" ht="21" thickTop="1">
      <c r="A3">
        <v>1</v>
      </c>
      <c r="B3" s="62">
        <v>24.5</v>
      </c>
      <c r="C3" s="63">
        <v>165.4</v>
      </c>
      <c r="D3" s="75">
        <f>B3-$B$9</f>
        <v>-1</v>
      </c>
      <c r="E3" s="76">
        <f>C3-$C$9</f>
        <v>-7.6833333333333371</v>
      </c>
      <c r="F3" s="77">
        <f>D3*E3</f>
        <v>7.6833333333333371</v>
      </c>
      <c r="G3" s="33"/>
      <c r="H3" s="75">
        <f>D3^2</f>
        <v>1</v>
      </c>
      <c r="I3" s="77">
        <f>E3^2</f>
        <v>59.033611111111171</v>
      </c>
      <c r="J3" s="33"/>
      <c r="K3" s="9">
        <f>B3*C3</f>
        <v>4052.3</v>
      </c>
    </row>
    <row r="4" spans="1:13">
      <c r="A4">
        <v>2</v>
      </c>
      <c r="B4" s="62">
        <v>28</v>
      </c>
      <c r="C4" s="63">
        <v>182.7</v>
      </c>
      <c r="D4" s="75">
        <f t="shared" ref="D4:D8" si="0">B4-$B$9</f>
        <v>2.5</v>
      </c>
      <c r="E4" s="76">
        <f t="shared" ref="E4:E8" si="1">C4-$C$9</f>
        <v>9.6166666666666458</v>
      </c>
      <c r="F4" s="77">
        <f t="shared" ref="F4:F8" si="2">D4*E4</f>
        <v>24.041666666666615</v>
      </c>
      <c r="G4" s="33"/>
      <c r="H4" s="75">
        <f t="shared" ref="H4:H8" si="3">D4^2</f>
        <v>6.25</v>
      </c>
      <c r="I4" s="77">
        <f t="shared" ref="I4:I8" si="4">E4^2</f>
        <v>92.480277777777374</v>
      </c>
      <c r="J4" s="33"/>
      <c r="K4" s="9">
        <f t="shared" ref="K4:K8" si="5">B4*C4</f>
        <v>5115.5999999999995</v>
      </c>
    </row>
    <row r="5" spans="1:13">
      <c r="A5">
        <v>3</v>
      </c>
      <c r="B5" s="62">
        <v>26</v>
      </c>
      <c r="C5" s="63">
        <v>171.6</v>
      </c>
      <c r="D5" s="75">
        <f t="shared" si="0"/>
        <v>0.5</v>
      </c>
      <c r="E5" s="76">
        <f t="shared" si="1"/>
        <v>-1.4833333333333485</v>
      </c>
      <c r="F5" s="77">
        <f t="shared" si="2"/>
        <v>-0.74166666666667425</v>
      </c>
      <c r="G5" s="33"/>
      <c r="H5" s="75">
        <f t="shared" si="3"/>
        <v>0.25</v>
      </c>
      <c r="I5" s="77">
        <f t="shared" si="4"/>
        <v>2.2002777777778229</v>
      </c>
      <c r="J5" s="33"/>
      <c r="K5" s="9">
        <f t="shared" si="5"/>
        <v>4461.5999999999995</v>
      </c>
    </row>
    <row r="6" spans="1:13">
      <c r="A6">
        <v>4</v>
      </c>
      <c r="B6" s="62">
        <v>25.5</v>
      </c>
      <c r="C6" s="63">
        <v>173.1</v>
      </c>
      <c r="D6" s="75">
        <f t="shared" si="0"/>
        <v>0</v>
      </c>
      <c r="E6" s="76">
        <f t="shared" si="1"/>
        <v>1.6666666666651508E-2</v>
      </c>
      <c r="F6" s="77">
        <f t="shared" si="2"/>
        <v>0</v>
      </c>
      <c r="G6" s="33"/>
      <c r="H6" s="75">
        <f t="shared" si="3"/>
        <v>0</v>
      </c>
      <c r="I6" s="77">
        <f t="shared" si="4"/>
        <v>2.7777777777727249E-4</v>
      </c>
      <c r="J6" s="33"/>
      <c r="K6" s="9">
        <f t="shared" si="5"/>
        <v>4414.05</v>
      </c>
    </row>
    <row r="7" spans="1:13">
      <c r="A7">
        <v>5</v>
      </c>
      <c r="B7" s="62">
        <v>25</v>
      </c>
      <c r="C7" s="63">
        <v>175.1</v>
      </c>
      <c r="D7" s="75">
        <f t="shared" si="0"/>
        <v>-0.5</v>
      </c>
      <c r="E7" s="76">
        <f t="shared" si="1"/>
        <v>2.0166666666666515</v>
      </c>
      <c r="F7" s="77">
        <f t="shared" si="2"/>
        <v>-1.0083333333333258</v>
      </c>
      <c r="G7" s="33"/>
      <c r="H7" s="75">
        <f t="shared" si="3"/>
        <v>0.25</v>
      </c>
      <c r="I7" s="77">
        <f t="shared" si="4"/>
        <v>4.066944444444383</v>
      </c>
      <c r="J7" s="33"/>
      <c r="K7" s="9">
        <f t="shared" si="5"/>
        <v>4377.5</v>
      </c>
    </row>
    <row r="8" spans="1:13">
      <c r="A8" s="2">
        <v>6</v>
      </c>
      <c r="B8" s="64">
        <v>24</v>
      </c>
      <c r="C8" s="8">
        <v>170.6</v>
      </c>
      <c r="D8" s="78">
        <f t="shared" si="0"/>
        <v>-1.5</v>
      </c>
      <c r="E8" s="79">
        <f t="shared" si="1"/>
        <v>-2.4833333333333485</v>
      </c>
      <c r="F8" s="80">
        <f t="shared" si="2"/>
        <v>3.7250000000000227</v>
      </c>
      <c r="G8" s="33"/>
      <c r="H8" s="75">
        <f t="shared" si="3"/>
        <v>2.25</v>
      </c>
      <c r="I8" s="77">
        <f t="shared" si="4"/>
        <v>6.1669444444445194</v>
      </c>
      <c r="J8" s="33"/>
      <c r="K8" s="9">
        <f t="shared" si="5"/>
        <v>4094.3999999999996</v>
      </c>
    </row>
    <row r="9" spans="1:13">
      <c r="A9" s="82" t="s">
        <v>8</v>
      </c>
      <c r="B9" s="83">
        <f>AVERAGE(B3:B8)</f>
        <v>25.5</v>
      </c>
      <c r="C9" s="84">
        <f>AVERAGE(C3:C8)</f>
        <v>173.08333333333334</v>
      </c>
      <c r="E9" s="85" t="s">
        <v>11</v>
      </c>
      <c r="F9" s="92">
        <f>AVERAGE(F3:F8)</f>
        <v>5.6166666666666627</v>
      </c>
      <c r="G9" s="93" t="s">
        <v>17</v>
      </c>
      <c r="H9" s="86">
        <f>AVERAGE(H3:H8)</f>
        <v>1.6666666666666667</v>
      </c>
      <c r="I9" s="86">
        <f>AVERAGE(I3:I8)</f>
        <v>27.324722222222167</v>
      </c>
      <c r="J9" s="87" t="s">
        <v>8</v>
      </c>
      <c r="K9" s="94">
        <f>AVERAGE(K3:K8)</f>
        <v>4419.2416666666659</v>
      </c>
    </row>
    <row r="10" spans="1:13">
      <c r="A10" s="36"/>
      <c r="B10" s="36"/>
      <c r="C10" s="45"/>
      <c r="E10" s="36"/>
      <c r="F10" s="36"/>
      <c r="G10" s="88" t="s">
        <v>18</v>
      </c>
      <c r="H10" s="89">
        <f>SQRT(H9)</f>
        <v>1.2909944487358056</v>
      </c>
      <c r="I10" s="89">
        <f>SQRT(I9)</f>
        <v>5.2273054456595673</v>
      </c>
      <c r="J10" s="90" t="s">
        <v>58</v>
      </c>
      <c r="K10" s="91">
        <f>K9-B9*C9</f>
        <v>5.6166666666658784</v>
      </c>
    </row>
    <row r="11" spans="1:13">
      <c r="E11" s="37"/>
      <c r="F11" s="37"/>
      <c r="G11" s="37"/>
      <c r="H11" s="37"/>
      <c r="I11" s="37"/>
      <c r="J11" s="37"/>
      <c r="M11" s="4"/>
    </row>
    <row r="12" spans="1:13">
      <c r="E12" s="37"/>
      <c r="F12" s="37"/>
      <c r="G12" s="37"/>
      <c r="H12" s="37"/>
      <c r="I12" s="37"/>
      <c r="J12" s="40" t="s">
        <v>59</v>
      </c>
      <c r="K12" s="40" t="s">
        <v>60</v>
      </c>
      <c r="L12" s="40"/>
    </row>
    <row r="13" spans="1:13">
      <c r="E13" s="37"/>
      <c r="F13" s="37"/>
      <c r="G13" s="37"/>
      <c r="H13" s="37"/>
      <c r="I13" s="37"/>
      <c r="J13" s="41">
        <f>F9/H9</f>
        <v>3.3699999999999974</v>
      </c>
      <c r="K13" s="42">
        <f>C9-J13*B9</f>
        <v>87.148333333333412</v>
      </c>
    </row>
    <row r="14" spans="1:13">
      <c r="E14" s="5"/>
      <c r="F14" s="5"/>
      <c r="G14" s="5"/>
      <c r="H14" s="5"/>
      <c r="I14" s="5"/>
      <c r="J14" s="40" t="s">
        <v>15</v>
      </c>
      <c r="K14" s="4"/>
    </row>
    <row r="15" spans="1:13">
      <c r="J15" s="44">
        <f>F9/H10/I10</f>
        <v>0.83229329861567103</v>
      </c>
    </row>
    <row r="17" spans="4:12">
      <c r="D17" s="2"/>
      <c r="E17" s="2" t="s">
        <v>16</v>
      </c>
      <c r="F17" s="2"/>
      <c r="G17" s="31"/>
      <c r="H17" s="31"/>
      <c r="K17" s="36"/>
      <c r="L17" s="38"/>
    </row>
    <row r="18" spans="4:12">
      <c r="D18" s="6"/>
      <c r="E18" s="7" t="s">
        <v>0</v>
      </c>
      <c r="F18" s="8" t="s">
        <v>1</v>
      </c>
      <c r="G18" s="31"/>
      <c r="H18" s="31"/>
      <c r="L18" s="36"/>
    </row>
    <row r="19" spans="4:12">
      <c r="D19" s="9" t="s">
        <v>17</v>
      </c>
      <c r="E19" s="10">
        <f>_xlfn.VAR.P(B3:B8)</f>
        <v>1.6666666666666667</v>
      </c>
      <c r="F19" s="11">
        <f>_xlfn.VAR.P(C3:C8)</f>
        <v>27.324722222222167</v>
      </c>
      <c r="G19" s="34"/>
      <c r="H19" s="34"/>
      <c r="K19" s="38"/>
      <c r="L19" s="36"/>
    </row>
    <row r="20" spans="4:12">
      <c r="D20" s="9" t="s">
        <v>18</v>
      </c>
      <c r="E20" s="10">
        <f>_xlfn.STDEV.P(B3:B8)</f>
        <v>1.2909944487358056</v>
      </c>
      <c r="F20" s="11">
        <f>_xlfn.STDEV.P(C3:C8)</f>
        <v>5.2273054456595673</v>
      </c>
      <c r="G20" s="34"/>
      <c r="H20" s="34"/>
      <c r="K20" t="s">
        <v>19</v>
      </c>
    </row>
    <row r="21" spans="4:12">
      <c r="D21" s="9" t="s">
        <v>20</v>
      </c>
      <c r="E21" s="10">
        <f>_xlfn.COVARIANCE.P(B3:B8,C3:C8)</f>
        <v>5.6166666666666627</v>
      </c>
      <c r="F21" s="11"/>
      <c r="G21" s="34"/>
      <c r="H21" s="34"/>
    </row>
    <row r="22" spans="4:12">
      <c r="D22" s="6" t="s">
        <v>21</v>
      </c>
      <c r="E22" s="12">
        <f>CORREL(B3:B8,C3:C8)</f>
        <v>0.83229329861567114</v>
      </c>
      <c r="F22" s="13"/>
      <c r="G22" s="34"/>
      <c r="H22" s="34"/>
    </row>
    <row r="23" spans="4:12">
      <c r="D23" s="14" t="s">
        <v>22</v>
      </c>
      <c r="E23" s="14">
        <f>SLOPE(C3:C8,B3:B8)</f>
        <v>3.3699999999999974</v>
      </c>
    </row>
    <row r="24" spans="4:12">
      <c r="D24" s="6" t="s">
        <v>12</v>
      </c>
      <c r="E24" s="12">
        <f>INTERCEPT(C3:C8,B3:B8)</f>
        <v>87.148333333333412</v>
      </c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1CC12-CF47-A941-A603-BCF35DB4FB1B}">
  <dimension ref="A1:L31"/>
  <sheetViews>
    <sheetView workbookViewId="0">
      <selection activeCell="D38" sqref="D38"/>
    </sheetView>
  </sheetViews>
  <sheetFormatPr baseColWidth="10" defaultRowHeight="20"/>
  <cols>
    <col min="4" max="4" width="9.7109375" customWidth="1"/>
    <col min="5" max="5" width="11.140625" bestFit="1" customWidth="1"/>
    <col min="10" max="10" width="16.5703125" bestFit="1" customWidth="1"/>
    <col min="11" max="11" width="11.85546875" customWidth="1"/>
  </cols>
  <sheetData>
    <row r="1" spans="1:11" ht="21" thickBot="1">
      <c r="A1" s="1"/>
      <c r="B1" s="51" t="s">
        <v>65</v>
      </c>
      <c r="C1" s="53" t="s">
        <v>53</v>
      </c>
      <c r="D1" s="59" t="s">
        <v>74</v>
      </c>
      <c r="E1" s="60" t="s">
        <v>55</v>
      </c>
      <c r="F1" s="61" t="s">
        <v>56</v>
      </c>
      <c r="G1" s="35"/>
      <c r="H1" s="59" t="s">
        <v>75</v>
      </c>
      <c r="I1" s="61" t="s">
        <v>57</v>
      </c>
      <c r="J1" s="35"/>
      <c r="K1" s="81" t="s">
        <v>76</v>
      </c>
    </row>
    <row r="2" spans="1:11" ht="21" thickTop="1">
      <c r="A2" s="31">
        <v>1</v>
      </c>
      <c r="B2" s="54">
        <v>33</v>
      </c>
      <c r="C2" s="55">
        <v>382</v>
      </c>
      <c r="D2" s="95"/>
      <c r="E2" s="35"/>
      <c r="F2" s="96"/>
      <c r="G2" s="35"/>
      <c r="H2" s="95"/>
      <c r="I2" s="100"/>
      <c r="J2" s="35"/>
      <c r="K2" s="97"/>
    </row>
    <row r="3" spans="1:11">
      <c r="A3" s="31">
        <v>2</v>
      </c>
      <c r="B3" s="54">
        <v>33</v>
      </c>
      <c r="C3" s="55">
        <v>324</v>
      </c>
      <c r="D3" s="95"/>
      <c r="E3" s="35"/>
      <c r="F3" s="96"/>
      <c r="G3" s="35"/>
      <c r="H3" s="95"/>
      <c r="I3" s="100"/>
      <c r="J3" s="35"/>
      <c r="K3" s="97"/>
    </row>
    <row r="4" spans="1:11">
      <c r="A4" s="31">
        <v>3</v>
      </c>
      <c r="B4" s="54">
        <v>34</v>
      </c>
      <c r="C4" s="55">
        <v>338</v>
      </c>
      <c r="D4" s="95"/>
      <c r="E4" s="35"/>
      <c r="F4" s="96"/>
      <c r="G4" s="35"/>
      <c r="H4" s="95"/>
      <c r="I4" s="100"/>
      <c r="J4" s="35"/>
      <c r="K4" s="97"/>
    </row>
    <row r="5" spans="1:11">
      <c r="A5" s="31">
        <v>4</v>
      </c>
      <c r="B5" s="54">
        <v>34</v>
      </c>
      <c r="C5" s="55">
        <v>317</v>
      </c>
      <c r="D5" s="95"/>
      <c r="E5" s="35"/>
      <c r="F5" s="96"/>
      <c r="G5" s="35"/>
      <c r="H5" s="95"/>
      <c r="I5" s="100"/>
      <c r="J5" s="35"/>
      <c r="K5" s="97"/>
    </row>
    <row r="6" spans="1:11">
      <c r="A6" s="31">
        <v>5</v>
      </c>
      <c r="B6" s="54">
        <v>35</v>
      </c>
      <c r="C6" s="55">
        <v>341</v>
      </c>
      <c r="D6" s="95"/>
      <c r="E6" s="35"/>
      <c r="F6" s="96"/>
      <c r="G6" s="35"/>
      <c r="H6" s="95"/>
      <c r="I6" s="100"/>
      <c r="J6" s="35"/>
      <c r="K6" s="97"/>
    </row>
    <row r="7" spans="1:11">
      <c r="A7" s="31">
        <v>6</v>
      </c>
      <c r="B7" s="54">
        <v>35</v>
      </c>
      <c r="C7" s="55">
        <v>360</v>
      </c>
      <c r="D7" s="95"/>
      <c r="E7" s="35"/>
      <c r="F7" s="96"/>
      <c r="G7" s="35"/>
      <c r="H7" s="95"/>
      <c r="I7" s="100"/>
      <c r="J7" s="35"/>
      <c r="K7" s="97"/>
    </row>
    <row r="8" spans="1:11">
      <c r="A8" s="31">
        <v>7</v>
      </c>
      <c r="B8" s="54">
        <v>34</v>
      </c>
      <c r="C8" s="55">
        <v>339</v>
      </c>
      <c r="D8" s="95"/>
      <c r="E8" s="35"/>
      <c r="F8" s="96"/>
      <c r="G8" s="35"/>
      <c r="H8" s="95"/>
      <c r="I8" s="100"/>
      <c r="J8" s="35"/>
      <c r="K8" s="97"/>
    </row>
    <row r="9" spans="1:11">
      <c r="A9" s="31">
        <v>8</v>
      </c>
      <c r="B9" s="54">
        <v>32</v>
      </c>
      <c r="C9" s="55">
        <v>329</v>
      </c>
      <c r="D9" s="95"/>
      <c r="E9" s="35"/>
      <c r="F9" s="96"/>
      <c r="G9" s="35"/>
      <c r="H9" s="95"/>
      <c r="I9" s="100"/>
      <c r="J9" s="35"/>
      <c r="K9" s="97"/>
    </row>
    <row r="10" spans="1:11">
      <c r="A10" s="31">
        <v>9</v>
      </c>
      <c r="B10" s="54">
        <v>28</v>
      </c>
      <c r="C10" s="55">
        <v>218</v>
      </c>
      <c r="D10" s="95"/>
      <c r="E10" s="35"/>
      <c r="F10" s="96"/>
      <c r="G10" s="35"/>
      <c r="H10" s="95"/>
      <c r="I10" s="100"/>
      <c r="J10" s="35"/>
      <c r="K10" s="97"/>
    </row>
    <row r="11" spans="1:11">
      <c r="A11" s="31">
        <v>10</v>
      </c>
      <c r="B11" s="54">
        <v>35</v>
      </c>
      <c r="C11" s="55">
        <v>402</v>
      </c>
      <c r="D11" s="95"/>
      <c r="E11" s="35"/>
      <c r="F11" s="96"/>
      <c r="G11" s="35"/>
      <c r="H11" s="95"/>
      <c r="I11" s="100"/>
      <c r="J11" s="35"/>
      <c r="K11" s="97"/>
    </row>
    <row r="12" spans="1:11">
      <c r="A12" s="31">
        <v>11</v>
      </c>
      <c r="B12" s="54">
        <v>33</v>
      </c>
      <c r="C12" s="55">
        <v>342</v>
      </c>
      <c r="D12" s="95"/>
      <c r="E12" s="35"/>
      <c r="F12" s="96"/>
      <c r="G12" s="35"/>
      <c r="H12" s="95"/>
      <c r="I12" s="100"/>
      <c r="J12" s="35"/>
      <c r="K12" s="97"/>
    </row>
    <row r="13" spans="1:11">
      <c r="A13" s="31">
        <v>12</v>
      </c>
      <c r="B13" s="54">
        <v>28</v>
      </c>
      <c r="C13" s="55">
        <v>205</v>
      </c>
      <c r="D13" s="95"/>
      <c r="E13" s="35"/>
      <c r="F13" s="96"/>
      <c r="G13" s="35"/>
      <c r="H13" s="95"/>
      <c r="I13" s="100"/>
      <c r="J13" s="35"/>
      <c r="K13" s="97"/>
    </row>
    <row r="14" spans="1:11">
      <c r="A14" s="31">
        <v>13</v>
      </c>
      <c r="B14" s="54">
        <v>32</v>
      </c>
      <c r="C14" s="55">
        <v>368</v>
      </c>
      <c r="D14" s="95"/>
      <c r="E14" s="35"/>
      <c r="F14" s="96"/>
      <c r="G14" s="98"/>
      <c r="H14" s="95"/>
      <c r="I14" s="100"/>
      <c r="J14" s="98"/>
      <c r="K14" s="97"/>
    </row>
    <row r="15" spans="1:11">
      <c r="A15" s="31">
        <v>14</v>
      </c>
      <c r="B15" s="54">
        <v>33</v>
      </c>
      <c r="C15" s="55">
        <v>196</v>
      </c>
      <c r="D15" s="95"/>
      <c r="E15" s="35"/>
      <c r="F15" s="96"/>
      <c r="G15" s="98"/>
      <c r="H15" s="95"/>
      <c r="I15" s="100"/>
      <c r="J15" s="98"/>
      <c r="K15" s="97"/>
    </row>
    <row r="16" spans="1:11">
      <c r="A16" s="31">
        <v>15</v>
      </c>
      <c r="B16" s="54">
        <v>35</v>
      </c>
      <c r="C16" s="55">
        <v>304</v>
      </c>
      <c r="D16" s="95"/>
      <c r="E16" s="35"/>
      <c r="F16" s="96"/>
      <c r="G16" s="98"/>
      <c r="H16" s="95"/>
      <c r="I16" s="100"/>
      <c r="J16" s="98"/>
      <c r="K16" s="97"/>
    </row>
    <row r="17" spans="1:12">
      <c r="A17" s="31">
        <v>16</v>
      </c>
      <c r="B17" s="54">
        <v>30</v>
      </c>
      <c r="C17" s="55">
        <v>294</v>
      </c>
      <c r="D17" s="95"/>
      <c r="E17" s="35"/>
      <c r="F17" s="96"/>
      <c r="G17" s="98"/>
      <c r="H17" s="95"/>
      <c r="I17" s="100"/>
      <c r="J17" s="98"/>
      <c r="K17" s="97"/>
    </row>
    <row r="18" spans="1:12">
      <c r="A18" s="31">
        <v>17</v>
      </c>
      <c r="B18" s="54">
        <v>29</v>
      </c>
      <c r="C18" s="55">
        <v>275</v>
      </c>
      <c r="D18" s="95"/>
      <c r="E18" s="35"/>
      <c r="F18" s="96"/>
      <c r="G18" s="98"/>
      <c r="H18" s="95"/>
      <c r="I18" s="100"/>
      <c r="J18" s="98"/>
      <c r="K18" s="97"/>
    </row>
    <row r="19" spans="1:12">
      <c r="A19" s="31">
        <v>18</v>
      </c>
      <c r="B19" s="54">
        <v>32</v>
      </c>
      <c r="C19" s="55">
        <v>336</v>
      </c>
      <c r="D19" s="95"/>
      <c r="E19" s="35"/>
      <c r="F19" s="96"/>
      <c r="G19" s="98"/>
      <c r="H19" s="95"/>
      <c r="I19" s="100"/>
      <c r="J19" s="98"/>
      <c r="K19" s="97"/>
    </row>
    <row r="20" spans="1:12">
      <c r="A20" s="31">
        <v>19</v>
      </c>
      <c r="B20" s="54">
        <v>34</v>
      </c>
      <c r="C20" s="55">
        <v>384</v>
      </c>
      <c r="D20" s="95"/>
      <c r="E20" s="35"/>
      <c r="F20" s="96"/>
      <c r="G20" s="98"/>
      <c r="H20" s="95"/>
      <c r="I20" s="100"/>
      <c r="J20" s="98"/>
      <c r="K20" s="97"/>
    </row>
    <row r="21" spans="1:12">
      <c r="A21" s="31">
        <v>20</v>
      </c>
      <c r="B21" s="56">
        <v>35</v>
      </c>
      <c r="C21" s="58">
        <v>368</v>
      </c>
      <c r="D21" s="95"/>
      <c r="E21" s="99"/>
      <c r="F21" s="96"/>
      <c r="G21" s="98"/>
      <c r="H21" s="95"/>
      <c r="I21" s="100"/>
      <c r="J21" s="98"/>
      <c r="K21" s="97"/>
    </row>
    <row r="22" spans="1:12">
      <c r="A22" s="82" t="s">
        <v>8</v>
      </c>
      <c r="B22" s="83"/>
      <c r="C22" s="83"/>
      <c r="E22" s="88" t="s">
        <v>11</v>
      </c>
      <c r="F22" s="92"/>
      <c r="G22" s="93" t="s">
        <v>17</v>
      </c>
      <c r="H22" s="86"/>
      <c r="I22" s="86"/>
      <c r="J22" s="87" t="s">
        <v>8</v>
      </c>
      <c r="K22" s="94"/>
    </row>
    <row r="23" spans="1:12">
      <c r="A23" s="36"/>
      <c r="B23" s="36"/>
      <c r="C23" s="45"/>
      <c r="E23" s="36"/>
      <c r="F23" s="36"/>
      <c r="G23" s="88" t="s">
        <v>18</v>
      </c>
      <c r="H23" s="89"/>
      <c r="I23" s="89"/>
      <c r="J23" s="90" t="s">
        <v>58</v>
      </c>
      <c r="K23" s="91"/>
    </row>
    <row r="24" spans="1:12">
      <c r="D24" s="2" t="s">
        <v>16</v>
      </c>
      <c r="E24" s="37"/>
      <c r="F24" s="37"/>
      <c r="G24" s="37"/>
      <c r="H24" s="37"/>
      <c r="I24" s="37"/>
      <c r="J24" s="37"/>
    </row>
    <row r="25" spans="1:12">
      <c r="C25" s="7"/>
      <c r="D25" s="7" t="s">
        <v>79</v>
      </c>
      <c r="E25" s="102" t="s">
        <v>1</v>
      </c>
      <c r="F25" s="37"/>
      <c r="G25" s="37"/>
      <c r="H25" s="37"/>
      <c r="I25" s="37"/>
      <c r="J25" s="40" t="s">
        <v>77</v>
      </c>
      <c r="K25" s="40" t="s">
        <v>78</v>
      </c>
      <c r="L25" s="40"/>
    </row>
    <row r="26" spans="1:12">
      <c r="C26" s="9" t="s">
        <v>17</v>
      </c>
      <c r="D26" s="14"/>
      <c r="E26" s="14"/>
      <c r="F26" s="37"/>
      <c r="G26" s="37"/>
      <c r="H26" s="37"/>
      <c r="I26" s="37"/>
      <c r="J26" s="41"/>
      <c r="K26" s="101"/>
    </row>
    <row r="27" spans="1:12">
      <c r="C27" s="9" t="s">
        <v>18</v>
      </c>
      <c r="D27" s="10"/>
      <c r="E27" s="10"/>
      <c r="F27" s="5"/>
      <c r="G27" s="5"/>
      <c r="H27" s="5"/>
      <c r="I27" s="5"/>
      <c r="J27" s="40" t="s">
        <v>15</v>
      </c>
      <c r="K27" s="4"/>
    </row>
    <row r="28" spans="1:12">
      <c r="C28" s="9" t="s">
        <v>20</v>
      </c>
      <c r="D28" s="9"/>
      <c r="E28" s="63"/>
      <c r="J28" s="44"/>
    </row>
    <row r="29" spans="1:12">
      <c r="C29" s="6" t="s">
        <v>21</v>
      </c>
      <c r="D29" s="12"/>
      <c r="E29" s="8"/>
    </row>
    <row r="30" spans="1:12">
      <c r="C30" s="14" t="s">
        <v>22</v>
      </c>
      <c r="D30" s="10"/>
      <c r="E30" s="63"/>
    </row>
    <row r="31" spans="1:12">
      <c r="C31" s="6" t="s">
        <v>12</v>
      </c>
      <c r="D31" s="12"/>
      <c r="E31" s="8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26D22-BA0F-744A-A8CA-021B44C50560}">
  <dimension ref="A1:X29"/>
  <sheetViews>
    <sheetView zoomScale="80" zoomScaleNormal="80" workbookViewId="0">
      <selection activeCell="B2" sqref="B2:D21"/>
    </sheetView>
  </sheetViews>
  <sheetFormatPr baseColWidth="10" defaultRowHeight="20"/>
  <cols>
    <col min="1" max="1" width="8.42578125" customWidth="1"/>
    <col min="7" max="7" width="13" bestFit="1" customWidth="1"/>
    <col min="12" max="12" width="13.140625" customWidth="1"/>
    <col min="13" max="13" width="10.7109375" customWidth="1"/>
    <col min="14" max="14" width="11.140625" bestFit="1" customWidth="1"/>
    <col min="16" max="16" width="21.7109375" customWidth="1"/>
    <col min="17" max="17" width="12.7109375" bestFit="1" customWidth="1"/>
    <col min="19" max="19" width="23.7109375" bestFit="1" customWidth="1"/>
    <col min="20" max="20" width="15.5703125" customWidth="1"/>
  </cols>
  <sheetData>
    <row r="1" spans="1:20" ht="21" thickBot="1">
      <c r="A1" s="32"/>
      <c r="B1" s="51" t="s">
        <v>65</v>
      </c>
      <c r="C1" s="52" t="s">
        <v>66</v>
      </c>
      <c r="D1" s="53" t="s">
        <v>53</v>
      </c>
      <c r="E1" s="59" t="s">
        <v>67</v>
      </c>
      <c r="F1" s="60" t="s">
        <v>68</v>
      </c>
      <c r="G1" s="61" t="s">
        <v>63</v>
      </c>
      <c r="H1" s="65" t="s">
        <v>69</v>
      </c>
      <c r="I1" s="66" t="s">
        <v>70</v>
      </c>
      <c r="J1" s="67" t="s">
        <v>71</v>
      </c>
      <c r="L1" s="65" t="s">
        <v>72</v>
      </c>
      <c r="M1" s="66" t="s">
        <v>73</v>
      </c>
      <c r="N1" s="67" t="s">
        <v>64</v>
      </c>
      <c r="P1" s="65" t="s">
        <v>87</v>
      </c>
      <c r="Q1" s="67" t="s">
        <v>83</v>
      </c>
      <c r="S1" s="65" t="s">
        <v>88</v>
      </c>
      <c r="T1" s="67" t="s">
        <v>86</v>
      </c>
    </row>
    <row r="2" spans="1:20" ht="21" thickTop="1">
      <c r="A2" s="46">
        <v>1</v>
      </c>
      <c r="B2" s="54">
        <v>33</v>
      </c>
      <c r="C2" s="30">
        <v>22</v>
      </c>
      <c r="D2" s="55">
        <v>382</v>
      </c>
      <c r="E2" s="62">
        <f>B2-B$22</f>
        <v>0.29999999999999716</v>
      </c>
      <c r="F2" s="31">
        <f>C2-C$22</f>
        <v>-3</v>
      </c>
      <c r="G2" s="63">
        <f>D2-D$22</f>
        <v>60.899999999999977</v>
      </c>
      <c r="H2" s="62">
        <f>E2*F2</f>
        <v>-0.89999999999999147</v>
      </c>
      <c r="I2" s="31">
        <f>E2*G2</f>
        <v>18.269999999999818</v>
      </c>
      <c r="J2" s="63">
        <f>F2*G2</f>
        <v>-182.69999999999993</v>
      </c>
      <c r="L2" s="62">
        <f>E2^2</f>
        <v>8.999999999999829E-2</v>
      </c>
      <c r="M2" s="31">
        <f>F2^2</f>
        <v>9</v>
      </c>
      <c r="N2" s="63">
        <f>G2^2</f>
        <v>3708.8099999999972</v>
      </c>
      <c r="P2" s="104">
        <f t="shared" ref="P2:P21" si="0">$P$25*B2+$Q$25</f>
        <v>326.2634730538922</v>
      </c>
      <c r="Q2" s="105">
        <f>D2-P2</f>
        <v>55.736526946107801</v>
      </c>
      <c r="S2" s="104">
        <f>$S$25*B2+$T$25</f>
        <v>25.101796407185628</v>
      </c>
      <c r="T2" s="105">
        <f>C2-S2</f>
        <v>-3.1017964071856277</v>
      </c>
    </row>
    <row r="3" spans="1:20">
      <c r="A3" s="46">
        <v>2</v>
      </c>
      <c r="B3" s="54">
        <v>33</v>
      </c>
      <c r="C3" s="30">
        <v>26</v>
      </c>
      <c r="D3" s="55">
        <v>324</v>
      </c>
      <c r="E3" s="62">
        <f t="shared" ref="E3:E21" si="1">B3-B$22</f>
        <v>0.29999999999999716</v>
      </c>
      <c r="F3" s="31">
        <f t="shared" ref="F3:F21" si="2">C3-C$22</f>
        <v>1</v>
      </c>
      <c r="G3" s="63">
        <f t="shared" ref="G3:G21" si="3">D3-D$22</f>
        <v>2.8999999999999773</v>
      </c>
      <c r="H3" s="62">
        <f t="shared" ref="H3:H21" si="4">E3*F3</f>
        <v>0.29999999999999716</v>
      </c>
      <c r="I3" s="31">
        <f t="shared" ref="I3:I21" si="5">E3*G3</f>
        <v>0.8699999999999849</v>
      </c>
      <c r="J3" s="63">
        <f t="shared" ref="J3:J21" si="6">F3*G3</f>
        <v>2.8999999999999773</v>
      </c>
      <c r="L3" s="62">
        <f t="shared" ref="L3:L21" si="7">E3^2</f>
        <v>8.999999999999829E-2</v>
      </c>
      <c r="M3" s="31">
        <f t="shared" ref="M3:M21" si="8">F3^2</f>
        <v>1</v>
      </c>
      <c r="N3" s="63">
        <f t="shared" ref="N3:N21" si="9">G3^2</f>
        <v>8.4099999999998687</v>
      </c>
      <c r="P3" s="104">
        <f t="shared" si="0"/>
        <v>326.2634730538922</v>
      </c>
      <c r="Q3" s="105">
        <f t="shared" ref="Q3:Q21" si="10">D3-P3</f>
        <v>-2.2634730538921985</v>
      </c>
      <c r="S3" s="104">
        <f t="shared" ref="S3:S21" si="11">$S$25*B3+$T$25</f>
        <v>25.101796407185628</v>
      </c>
      <c r="T3" s="105">
        <f t="shared" ref="T3:T21" si="12">C3-S3</f>
        <v>0.89820359281437234</v>
      </c>
    </row>
    <row r="4" spans="1:20">
      <c r="A4" s="46">
        <v>3</v>
      </c>
      <c r="B4" s="54">
        <v>34</v>
      </c>
      <c r="C4" s="30">
        <v>27</v>
      </c>
      <c r="D4" s="55">
        <v>338</v>
      </c>
      <c r="E4" s="62">
        <f t="shared" si="1"/>
        <v>1.2999999999999972</v>
      </c>
      <c r="F4" s="31">
        <f t="shared" si="2"/>
        <v>2</v>
      </c>
      <c r="G4" s="63">
        <f t="shared" si="3"/>
        <v>16.899999999999977</v>
      </c>
      <c r="H4" s="62">
        <f t="shared" si="4"/>
        <v>2.5999999999999943</v>
      </c>
      <c r="I4" s="31">
        <f t="shared" si="5"/>
        <v>21.969999999999921</v>
      </c>
      <c r="J4" s="63">
        <f t="shared" si="6"/>
        <v>33.799999999999955</v>
      </c>
      <c r="L4" s="62">
        <f t="shared" si="7"/>
        <v>1.6899999999999926</v>
      </c>
      <c r="M4" s="31">
        <f t="shared" si="8"/>
        <v>4</v>
      </c>
      <c r="N4" s="63">
        <f t="shared" si="9"/>
        <v>285.60999999999922</v>
      </c>
      <c r="P4" s="104">
        <f t="shared" si="0"/>
        <v>343.47504990019956</v>
      </c>
      <c r="Q4" s="105">
        <f t="shared" si="10"/>
        <v>-5.4750499001995649</v>
      </c>
      <c r="S4" s="104">
        <f t="shared" si="11"/>
        <v>25.441117764471056</v>
      </c>
      <c r="T4" s="105">
        <f t="shared" si="12"/>
        <v>1.5588822355289444</v>
      </c>
    </row>
    <row r="5" spans="1:20">
      <c r="A5" s="46">
        <v>4</v>
      </c>
      <c r="B5" s="54">
        <v>34</v>
      </c>
      <c r="C5" s="30">
        <v>28</v>
      </c>
      <c r="D5" s="55">
        <v>317</v>
      </c>
      <c r="E5" s="62">
        <f t="shared" si="1"/>
        <v>1.2999999999999972</v>
      </c>
      <c r="F5" s="31">
        <f t="shared" si="2"/>
        <v>3</v>
      </c>
      <c r="G5" s="63">
        <f t="shared" si="3"/>
        <v>-4.1000000000000227</v>
      </c>
      <c r="H5" s="62">
        <f t="shared" si="4"/>
        <v>3.8999999999999915</v>
      </c>
      <c r="I5" s="31">
        <f t="shared" si="5"/>
        <v>-5.3300000000000178</v>
      </c>
      <c r="J5" s="63">
        <f t="shared" si="6"/>
        <v>-12.300000000000068</v>
      </c>
      <c r="L5" s="62">
        <f t="shared" si="7"/>
        <v>1.6899999999999926</v>
      </c>
      <c r="M5" s="31">
        <f t="shared" si="8"/>
        <v>9</v>
      </c>
      <c r="N5" s="63">
        <f t="shared" si="9"/>
        <v>16.810000000000187</v>
      </c>
      <c r="P5" s="104">
        <f t="shared" si="0"/>
        <v>343.47504990019956</v>
      </c>
      <c r="Q5" s="105">
        <f t="shared" si="10"/>
        <v>-26.475049900199565</v>
      </c>
      <c r="S5" s="104">
        <f t="shared" si="11"/>
        <v>25.441117764471056</v>
      </c>
      <c r="T5" s="105">
        <f t="shared" si="12"/>
        <v>2.5588822355289444</v>
      </c>
    </row>
    <row r="6" spans="1:20">
      <c r="A6" s="46">
        <v>5</v>
      </c>
      <c r="B6" s="54">
        <v>35</v>
      </c>
      <c r="C6" s="30">
        <v>28</v>
      </c>
      <c r="D6" s="55">
        <v>341</v>
      </c>
      <c r="E6" s="62">
        <f t="shared" si="1"/>
        <v>2.2999999999999972</v>
      </c>
      <c r="F6" s="31">
        <f t="shared" si="2"/>
        <v>3</v>
      </c>
      <c r="G6" s="63">
        <f t="shared" si="3"/>
        <v>19.899999999999977</v>
      </c>
      <c r="H6" s="62">
        <f t="shared" si="4"/>
        <v>6.8999999999999915</v>
      </c>
      <c r="I6" s="31">
        <f t="shared" si="5"/>
        <v>45.769999999999889</v>
      </c>
      <c r="J6" s="63">
        <f t="shared" si="6"/>
        <v>59.699999999999932</v>
      </c>
      <c r="L6" s="62">
        <f t="shared" si="7"/>
        <v>5.2899999999999867</v>
      </c>
      <c r="M6" s="31">
        <f t="shared" si="8"/>
        <v>9</v>
      </c>
      <c r="N6" s="63">
        <f t="shared" si="9"/>
        <v>396.00999999999908</v>
      </c>
      <c r="P6" s="104">
        <f t="shared" si="0"/>
        <v>360.68662674650693</v>
      </c>
      <c r="Q6" s="105">
        <f t="shared" si="10"/>
        <v>-19.686626746506931</v>
      </c>
      <c r="S6" s="104">
        <f t="shared" si="11"/>
        <v>25.780439121756487</v>
      </c>
      <c r="T6" s="105">
        <f t="shared" si="12"/>
        <v>2.219560878243513</v>
      </c>
    </row>
    <row r="7" spans="1:20">
      <c r="A7" s="46">
        <v>6</v>
      </c>
      <c r="B7" s="54">
        <v>35</v>
      </c>
      <c r="C7" s="30">
        <v>27</v>
      </c>
      <c r="D7" s="55">
        <v>360</v>
      </c>
      <c r="E7" s="62">
        <f t="shared" si="1"/>
        <v>2.2999999999999972</v>
      </c>
      <c r="F7" s="31">
        <f t="shared" si="2"/>
        <v>2</v>
      </c>
      <c r="G7" s="63">
        <f t="shared" si="3"/>
        <v>38.899999999999977</v>
      </c>
      <c r="H7" s="62">
        <f t="shared" si="4"/>
        <v>4.5999999999999943</v>
      </c>
      <c r="I7" s="31">
        <f t="shared" si="5"/>
        <v>89.469999999999843</v>
      </c>
      <c r="J7" s="63">
        <f t="shared" si="6"/>
        <v>77.799999999999955</v>
      </c>
      <c r="L7" s="62">
        <f t="shared" si="7"/>
        <v>5.2899999999999867</v>
      </c>
      <c r="M7" s="31">
        <f t="shared" si="8"/>
        <v>4</v>
      </c>
      <c r="N7" s="63">
        <f t="shared" si="9"/>
        <v>1513.2099999999982</v>
      </c>
      <c r="P7" s="104">
        <f t="shared" si="0"/>
        <v>360.68662674650693</v>
      </c>
      <c r="Q7" s="105">
        <f t="shared" si="10"/>
        <v>-0.68662674650693134</v>
      </c>
      <c r="S7" s="104">
        <f t="shared" si="11"/>
        <v>25.780439121756487</v>
      </c>
      <c r="T7" s="105">
        <f t="shared" si="12"/>
        <v>1.219560878243513</v>
      </c>
    </row>
    <row r="8" spans="1:20">
      <c r="A8" s="46">
        <v>7</v>
      </c>
      <c r="B8" s="54">
        <v>34</v>
      </c>
      <c r="C8" s="30">
        <v>28</v>
      </c>
      <c r="D8" s="55">
        <v>339</v>
      </c>
      <c r="E8" s="62">
        <f t="shared" si="1"/>
        <v>1.2999999999999972</v>
      </c>
      <c r="F8" s="31">
        <f t="shared" si="2"/>
        <v>3</v>
      </c>
      <c r="G8" s="63">
        <f t="shared" si="3"/>
        <v>17.899999999999977</v>
      </c>
      <c r="H8" s="62">
        <f t="shared" si="4"/>
        <v>3.8999999999999915</v>
      </c>
      <c r="I8" s="31">
        <f t="shared" si="5"/>
        <v>23.269999999999918</v>
      </c>
      <c r="J8" s="63">
        <f t="shared" si="6"/>
        <v>53.699999999999932</v>
      </c>
      <c r="L8" s="62">
        <f t="shared" si="7"/>
        <v>1.6899999999999926</v>
      </c>
      <c r="M8" s="31">
        <f t="shared" si="8"/>
        <v>9</v>
      </c>
      <c r="N8" s="63">
        <f t="shared" si="9"/>
        <v>320.40999999999917</v>
      </c>
      <c r="P8" s="104">
        <f t="shared" si="0"/>
        <v>343.47504990019956</v>
      </c>
      <c r="Q8" s="105">
        <f t="shared" si="10"/>
        <v>-4.4750499001995649</v>
      </c>
      <c r="S8" s="104">
        <f t="shared" si="11"/>
        <v>25.441117764471056</v>
      </c>
      <c r="T8" s="105">
        <f t="shared" si="12"/>
        <v>2.5588822355289444</v>
      </c>
    </row>
    <row r="9" spans="1:20">
      <c r="A9" s="46">
        <v>8</v>
      </c>
      <c r="B9" s="54">
        <v>32</v>
      </c>
      <c r="C9" s="30">
        <v>25</v>
      </c>
      <c r="D9" s="55">
        <v>329</v>
      </c>
      <c r="E9" s="62">
        <f t="shared" si="1"/>
        <v>-0.70000000000000284</v>
      </c>
      <c r="F9" s="31">
        <f t="shared" si="2"/>
        <v>0</v>
      </c>
      <c r="G9" s="63">
        <f t="shared" si="3"/>
        <v>7.8999999999999773</v>
      </c>
      <c r="H9" s="62">
        <f t="shared" si="4"/>
        <v>0</v>
      </c>
      <c r="I9" s="31">
        <f t="shared" si="5"/>
        <v>-5.5300000000000065</v>
      </c>
      <c r="J9" s="63">
        <f t="shared" si="6"/>
        <v>0</v>
      </c>
      <c r="L9" s="62">
        <f t="shared" si="7"/>
        <v>0.49000000000000399</v>
      </c>
      <c r="M9" s="31">
        <f t="shared" si="8"/>
        <v>0</v>
      </c>
      <c r="N9" s="63">
        <f t="shared" si="9"/>
        <v>62.409999999999641</v>
      </c>
      <c r="P9" s="104">
        <f t="shared" si="0"/>
        <v>309.05189620758483</v>
      </c>
      <c r="Q9" s="105">
        <f t="shared" si="10"/>
        <v>19.948103792415168</v>
      </c>
      <c r="S9" s="104">
        <f t="shared" si="11"/>
        <v>24.762475049900196</v>
      </c>
      <c r="T9" s="105">
        <f t="shared" si="12"/>
        <v>0.23752495009980379</v>
      </c>
    </row>
    <row r="10" spans="1:20">
      <c r="A10" s="46">
        <v>9</v>
      </c>
      <c r="B10" s="54">
        <v>28</v>
      </c>
      <c r="C10" s="30">
        <v>24</v>
      </c>
      <c r="D10" s="55">
        <v>218</v>
      </c>
      <c r="E10" s="62">
        <f t="shared" si="1"/>
        <v>-4.7000000000000028</v>
      </c>
      <c r="F10" s="31">
        <f t="shared" si="2"/>
        <v>-1</v>
      </c>
      <c r="G10" s="63">
        <f t="shared" si="3"/>
        <v>-103.10000000000002</v>
      </c>
      <c r="H10" s="62">
        <f t="shared" si="4"/>
        <v>4.7000000000000028</v>
      </c>
      <c r="I10" s="31">
        <f t="shared" si="5"/>
        <v>484.57000000000039</v>
      </c>
      <c r="J10" s="63">
        <f t="shared" si="6"/>
        <v>103.10000000000002</v>
      </c>
      <c r="L10" s="62">
        <f t="shared" si="7"/>
        <v>22.090000000000028</v>
      </c>
      <c r="M10" s="31">
        <f t="shared" si="8"/>
        <v>1</v>
      </c>
      <c r="N10" s="63">
        <f t="shared" si="9"/>
        <v>10629.610000000004</v>
      </c>
      <c r="P10" s="104">
        <f t="shared" si="0"/>
        <v>240.20558882235537</v>
      </c>
      <c r="Q10" s="105">
        <f t="shared" si="10"/>
        <v>-22.205588822355367</v>
      </c>
      <c r="S10" s="104">
        <f t="shared" si="11"/>
        <v>23.405189620758485</v>
      </c>
      <c r="T10" s="105">
        <f t="shared" si="12"/>
        <v>0.59481037924151536</v>
      </c>
    </row>
    <row r="11" spans="1:20">
      <c r="A11" s="46">
        <v>10</v>
      </c>
      <c r="B11" s="54">
        <v>35</v>
      </c>
      <c r="C11" s="30">
        <v>24</v>
      </c>
      <c r="D11" s="55">
        <v>402</v>
      </c>
      <c r="E11" s="62">
        <f t="shared" si="1"/>
        <v>2.2999999999999972</v>
      </c>
      <c r="F11" s="31">
        <f t="shared" si="2"/>
        <v>-1</v>
      </c>
      <c r="G11" s="63">
        <f t="shared" si="3"/>
        <v>80.899999999999977</v>
      </c>
      <c r="H11" s="62">
        <f t="shared" si="4"/>
        <v>-2.2999999999999972</v>
      </c>
      <c r="I11" s="31">
        <f t="shared" si="5"/>
        <v>186.06999999999971</v>
      </c>
      <c r="J11" s="63">
        <f t="shared" si="6"/>
        <v>-80.899999999999977</v>
      </c>
      <c r="L11" s="62">
        <f t="shared" si="7"/>
        <v>5.2899999999999867</v>
      </c>
      <c r="M11" s="31">
        <f t="shared" si="8"/>
        <v>1</v>
      </c>
      <c r="N11" s="63">
        <f t="shared" si="9"/>
        <v>6544.8099999999968</v>
      </c>
      <c r="P11" s="104">
        <f t="shared" si="0"/>
        <v>360.68662674650693</v>
      </c>
      <c r="Q11" s="105">
        <f t="shared" si="10"/>
        <v>41.313373253493069</v>
      </c>
      <c r="S11" s="104">
        <f t="shared" si="11"/>
        <v>25.780439121756487</v>
      </c>
      <c r="T11" s="105">
        <f t="shared" si="12"/>
        <v>-1.780439121756487</v>
      </c>
    </row>
    <row r="12" spans="1:20">
      <c r="A12" s="46">
        <v>11</v>
      </c>
      <c r="B12" s="54">
        <v>33</v>
      </c>
      <c r="C12" s="30">
        <v>26</v>
      </c>
      <c r="D12" s="55">
        <v>342</v>
      </c>
      <c r="E12" s="62">
        <f t="shared" si="1"/>
        <v>0.29999999999999716</v>
      </c>
      <c r="F12" s="31">
        <f t="shared" si="2"/>
        <v>1</v>
      </c>
      <c r="G12" s="63">
        <f t="shared" si="3"/>
        <v>20.899999999999977</v>
      </c>
      <c r="H12" s="62">
        <f t="shared" si="4"/>
        <v>0.29999999999999716</v>
      </c>
      <c r="I12" s="31">
        <f t="shared" si="5"/>
        <v>6.2699999999999338</v>
      </c>
      <c r="J12" s="63">
        <f t="shared" si="6"/>
        <v>20.899999999999977</v>
      </c>
      <c r="L12" s="62">
        <f t="shared" si="7"/>
        <v>8.999999999999829E-2</v>
      </c>
      <c r="M12" s="31">
        <f t="shared" si="8"/>
        <v>1</v>
      </c>
      <c r="N12" s="63">
        <f t="shared" si="9"/>
        <v>436.80999999999904</v>
      </c>
      <c r="P12" s="104">
        <f t="shared" si="0"/>
        <v>326.2634730538922</v>
      </c>
      <c r="Q12" s="105">
        <f t="shared" si="10"/>
        <v>15.736526946107801</v>
      </c>
      <c r="S12" s="104">
        <f t="shared" si="11"/>
        <v>25.101796407185628</v>
      </c>
      <c r="T12" s="105">
        <f t="shared" si="12"/>
        <v>0.89820359281437234</v>
      </c>
    </row>
    <row r="13" spans="1:20">
      <c r="A13" s="46">
        <v>12</v>
      </c>
      <c r="B13" s="54">
        <v>28</v>
      </c>
      <c r="C13" s="30">
        <v>25</v>
      </c>
      <c r="D13" s="55">
        <v>205</v>
      </c>
      <c r="E13" s="62">
        <f t="shared" si="1"/>
        <v>-4.7000000000000028</v>
      </c>
      <c r="F13" s="31">
        <f t="shared" si="2"/>
        <v>0</v>
      </c>
      <c r="G13" s="63">
        <f t="shared" si="3"/>
        <v>-116.10000000000002</v>
      </c>
      <c r="H13" s="62">
        <f t="shared" si="4"/>
        <v>0</v>
      </c>
      <c r="I13" s="31">
        <f t="shared" si="5"/>
        <v>545.67000000000041</v>
      </c>
      <c r="J13" s="63">
        <f t="shared" si="6"/>
        <v>0</v>
      </c>
      <c r="L13" s="62">
        <f t="shared" si="7"/>
        <v>22.090000000000028</v>
      </c>
      <c r="M13" s="31">
        <f t="shared" si="8"/>
        <v>0</v>
      </c>
      <c r="N13" s="63">
        <f t="shared" si="9"/>
        <v>13479.210000000005</v>
      </c>
      <c r="P13" s="104">
        <f t="shared" si="0"/>
        <v>240.20558882235537</v>
      </c>
      <c r="Q13" s="105">
        <f t="shared" si="10"/>
        <v>-35.205588822355367</v>
      </c>
      <c r="S13" s="104">
        <f t="shared" si="11"/>
        <v>23.405189620758485</v>
      </c>
      <c r="T13" s="105">
        <f t="shared" si="12"/>
        <v>1.5948103792415154</v>
      </c>
    </row>
    <row r="14" spans="1:20">
      <c r="A14" s="46">
        <v>13</v>
      </c>
      <c r="B14" s="54">
        <v>32</v>
      </c>
      <c r="C14" s="30">
        <v>23</v>
      </c>
      <c r="D14" s="55">
        <v>368</v>
      </c>
      <c r="E14" s="62">
        <f t="shared" si="1"/>
        <v>-0.70000000000000284</v>
      </c>
      <c r="F14" s="31">
        <f t="shared" si="2"/>
        <v>-2</v>
      </c>
      <c r="G14" s="63">
        <f t="shared" si="3"/>
        <v>46.899999999999977</v>
      </c>
      <c r="H14" s="62">
        <f t="shared" si="4"/>
        <v>1.4000000000000057</v>
      </c>
      <c r="I14" s="31">
        <f t="shared" si="5"/>
        <v>-32.830000000000119</v>
      </c>
      <c r="J14" s="63">
        <f t="shared" si="6"/>
        <v>-93.799999999999955</v>
      </c>
      <c r="L14" s="62">
        <f t="shared" si="7"/>
        <v>0.49000000000000399</v>
      </c>
      <c r="M14" s="31">
        <f t="shared" si="8"/>
        <v>4</v>
      </c>
      <c r="N14" s="63">
        <f t="shared" si="9"/>
        <v>2199.6099999999979</v>
      </c>
      <c r="P14" s="104">
        <f t="shared" si="0"/>
        <v>309.05189620758483</v>
      </c>
      <c r="Q14" s="105">
        <f t="shared" si="10"/>
        <v>58.948103792415168</v>
      </c>
      <c r="S14" s="104">
        <f t="shared" si="11"/>
        <v>24.762475049900196</v>
      </c>
      <c r="T14" s="105">
        <f t="shared" si="12"/>
        <v>-1.7624750499001962</v>
      </c>
    </row>
    <row r="15" spans="1:20">
      <c r="A15" s="46">
        <v>14</v>
      </c>
      <c r="B15" s="54">
        <v>33</v>
      </c>
      <c r="C15" s="30">
        <v>22</v>
      </c>
      <c r="D15" s="55">
        <v>196</v>
      </c>
      <c r="E15" s="62">
        <f t="shared" si="1"/>
        <v>0.29999999999999716</v>
      </c>
      <c r="F15" s="31">
        <f t="shared" si="2"/>
        <v>-3</v>
      </c>
      <c r="G15" s="63">
        <f t="shared" si="3"/>
        <v>-125.10000000000002</v>
      </c>
      <c r="H15" s="62">
        <f t="shared" si="4"/>
        <v>-0.89999999999999147</v>
      </c>
      <c r="I15" s="31">
        <f t="shared" si="5"/>
        <v>-37.529999999999653</v>
      </c>
      <c r="J15" s="63">
        <f t="shared" si="6"/>
        <v>375.30000000000007</v>
      </c>
      <c r="L15" s="62">
        <f t="shared" si="7"/>
        <v>8.999999999999829E-2</v>
      </c>
      <c r="M15" s="31">
        <f t="shared" si="8"/>
        <v>9</v>
      </c>
      <c r="N15" s="63">
        <f t="shared" si="9"/>
        <v>15650.010000000006</v>
      </c>
      <c r="P15" s="104">
        <f t="shared" si="0"/>
        <v>326.2634730538922</v>
      </c>
      <c r="Q15" s="105">
        <f t="shared" si="10"/>
        <v>-130.2634730538922</v>
      </c>
      <c r="S15" s="104">
        <f t="shared" si="11"/>
        <v>25.101796407185628</v>
      </c>
      <c r="T15" s="105">
        <f t="shared" si="12"/>
        <v>-3.1017964071856277</v>
      </c>
    </row>
    <row r="16" spans="1:20">
      <c r="A16" s="46">
        <v>15</v>
      </c>
      <c r="B16" s="54">
        <v>35</v>
      </c>
      <c r="C16" s="30">
        <v>21</v>
      </c>
      <c r="D16" s="55">
        <v>304</v>
      </c>
      <c r="E16" s="62">
        <f t="shared" si="1"/>
        <v>2.2999999999999972</v>
      </c>
      <c r="F16" s="31">
        <f t="shared" si="2"/>
        <v>-4</v>
      </c>
      <c r="G16" s="63">
        <f t="shared" si="3"/>
        <v>-17.100000000000023</v>
      </c>
      <c r="H16" s="62">
        <f t="shared" si="4"/>
        <v>-9.1999999999999886</v>
      </c>
      <c r="I16" s="31">
        <f t="shared" si="5"/>
        <v>-39.330000000000005</v>
      </c>
      <c r="J16" s="63">
        <f t="shared" si="6"/>
        <v>68.400000000000091</v>
      </c>
      <c r="L16" s="62">
        <f t="shared" si="7"/>
        <v>5.2899999999999867</v>
      </c>
      <c r="M16" s="31">
        <f t="shared" si="8"/>
        <v>16</v>
      </c>
      <c r="N16" s="63">
        <f t="shared" si="9"/>
        <v>292.41000000000076</v>
      </c>
      <c r="P16" s="104">
        <f t="shared" si="0"/>
        <v>360.68662674650693</v>
      </c>
      <c r="Q16" s="105">
        <f t="shared" si="10"/>
        <v>-56.686626746506931</v>
      </c>
      <c r="S16" s="104">
        <f t="shared" si="11"/>
        <v>25.780439121756487</v>
      </c>
      <c r="T16" s="105">
        <f t="shared" si="12"/>
        <v>-4.780439121756487</v>
      </c>
    </row>
    <row r="17" spans="1:24">
      <c r="A17" s="46">
        <v>16</v>
      </c>
      <c r="B17" s="54">
        <v>30</v>
      </c>
      <c r="C17" s="30">
        <v>23</v>
      </c>
      <c r="D17" s="55">
        <v>294</v>
      </c>
      <c r="E17" s="62">
        <f t="shared" si="1"/>
        <v>-2.7000000000000028</v>
      </c>
      <c r="F17" s="31">
        <f t="shared" si="2"/>
        <v>-2</v>
      </c>
      <c r="G17" s="63">
        <f t="shared" si="3"/>
        <v>-27.100000000000023</v>
      </c>
      <c r="H17" s="62">
        <f t="shared" si="4"/>
        <v>5.4000000000000057</v>
      </c>
      <c r="I17" s="31">
        <f t="shared" si="5"/>
        <v>73.170000000000144</v>
      </c>
      <c r="J17" s="63">
        <f t="shared" si="6"/>
        <v>54.200000000000045</v>
      </c>
      <c r="L17" s="62">
        <f t="shared" si="7"/>
        <v>7.2900000000000151</v>
      </c>
      <c r="M17" s="31">
        <f t="shared" si="8"/>
        <v>4</v>
      </c>
      <c r="N17" s="63">
        <f t="shared" si="9"/>
        <v>734.41000000000122</v>
      </c>
      <c r="P17" s="104">
        <f t="shared" si="0"/>
        <v>274.6287425149701</v>
      </c>
      <c r="Q17" s="105">
        <f t="shared" si="10"/>
        <v>19.371257485029901</v>
      </c>
      <c r="S17" s="104">
        <f t="shared" si="11"/>
        <v>24.08383233532934</v>
      </c>
      <c r="T17" s="105">
        <f t="shared" si="12"/>
        <v>-1.0838323353293404</v>
      </c>
    </row>
    <row r="18" spans="1:24">
      <c r="A18" s="46">
        <v>17</v>
      </c>
      <c r="B18" s="54">
        <v>29</v>
      </c>
      <c r="C18" s="30">
        <v>23</v>
      </c>
      <c r="D18" s="55">
        <v>275</v>
      </c>
      <c r="E18" s="62">
        <f t="shared" si="1"/>
        <v>-3.7000000000000028</v>
      </c>
      <c r="F18" s="31">
        <f t="shared" si="2"/>
        <v>-2</v>
      </c>
      <c r="G18" s="63">
        <f t="shared" si="3"/>
        <v>-46.100000000000023</v>
      </c>
      <c r="H18" s="62">
        <f t="shared" si="4"/>
        <v>7.4000000000000057</v>
      </c>
      <c r="I18" s="31">
        <f t="shared" si="5"/>
        <v>170.57000000000022</v>
      </c>
      <c r="J18" s="63">
        <f t="shared" si="6"/>
        <v>92.200000000000045</v>
      </c>
      <c r="L18" s="62">
        <f t="shared" si="7"/>
        <v>13.690000000000021</v>
      </c>
      <c r="M18" s="31">
        <f t="shared" si="8"/>
        <v>4</v>
      </c>
      <c r="N18" s="63">
        <f t="shared" si="9"/>
        <v>2125.2100000000023</v>
      </c>
      <c r="P18" s="104">
        <f t="shared" si="0"/>
        <v>257.41716566866273</v>
      </c>
      <c r="Q18" s="105">
        <f t="shared" si="10"/>
        <v>17.582834331337267</v>
      </c>
      <c r="S18" s="104">
        <f t="shared" si="11"/>
        <v>23.744510978043913</v>
      </c>
      <c r="T18" s="105">
        <f t="shared" si="12"/>
        <v>-0.74451097804391253</v>
      </c>
    </row>
    <row r="19" spans="1:24">
      <c r="A19" s="46">
        <v>18</v>
      </c>
      <c r="B19" s="54">
        <v>32</v>
      </c>
      <c r="C19" s="30">
        <v>25</v>
      </c>
      <c r="D19" s="55">
        <v>336</v>
      </c>
      <c r="E19" s="62">
        <f t="shared" si="1"/>
        <v>-0.70000000000000284</v>
      </c>
      <c r="F19" s="31">
        <f t="shared" si="2"/>
        <v>0</v>
      </c>
      <c r="G19" s="63">
        <f t="shared" si="3"/>
        <v>14.899999999999977</v>
      </c>
      <c r="H19" s="62">
        <f t="shared" si="4"/>
        <v>0</v>
      </c>
      <c r="I19" s="31">
        <f t="shared" si="5"/>
        <v>-10.430000000000026</v>
      </c>
      <c r="J19" s="63">
        <f t="shared" si="6"/>
        <v>0</v>
      </c>
      <c r="L19" s="62">
        <f t="shared" si="7"/>
        <v>0.49000000000000399</v>
      </c>
      <c r="M19" s="31">
        <f t="shared" si="8"/>
        <v>0</v>
      </c>
      <c r="N19" s="63">
        <f t="shared" si="9"/>
        <v>222.00999999999931</v>
      </c>
      <c r="P19" s="104">
        <f t="shared" si="0"/>
        <v>309.05189620758483</v>
      </c>
      <c r="Q19" s="105">
        <f t="shared" si="10"/>
        <v>26.948103792415168</v>
      </c>
      <c r="S19" s="104">
        <f t="shared" si="11"/>
        <v>24.762475049900196</v>
      </c>
      <c r="T19" s="105">
        <f t="shared" si="12"/>
        <v>0.23752495009980379</v>
      </c>
    </row>
    <row r="20" spans="1:24">
      <c r="A20" s="46">
        <v>19</v>
      </c>
      <c r="B20" s="54">
        <v>34</v>
      </c>
      <c r="C20" s="30">
        <v>26</v>
      </c>
      <c r="D20" s="55">
        <v>384</v>
      </c>
      <c r="E20" s="62">
        <f t="shared" si="1"/>
        <v>1.2999999999999972</v>
      </c>
      <c r="F20" s="31">
        <f t="shared" si="2"/>
        <v>1</v>
      </c>
      <c r="G20" s="63">
        <f t="shared" si="3"/>
        <v>62.899999999999977</v>
      </c>
      <c r="H20" s="62">
        <f t="shared" si="4"/>
        <v>1.2999999999999972</v>
      </c>
      <c r="I20" s="31">
        <f t="shared" si="5"/>
        <v>81.769999999999797</v>
      </c>
      <c r="J20" s="63">
        <f t="shared" si="6"/>
        <v>62.899999999999977</v>
      </c>
      <c r="L20" s="62">
        <f t="shared" si="7"/>
        <v>1.6899999999999926</v>
      </c>
      <c r="M20" s="31">
        <f t="shared" si="8"/>
        <v>1</v>
      </c>
      <c r="N20" s="63">
        <f t="shared" si="9"/>
        <v>3956.4099999999971</v>
      </c>
      <c r="P20" s="104">
        <f t="shared" si="0"/>
        <v>343.47504990019956</v>
      </c>
      <c r="Q20" s="105">
        <f t="shared" si="10"/>
        <v>40.524950099800435</v>
      </c>
      <c r="S20" s="104">
        <f t="shared" si="11"/>
        <v>25.441117764471056</v>
      </c>
      <c r="T20" s="105">
        <f t="shared" si="12"/>
        <v>0.55888223552894445</v>
      </c>
    </row>
    <row r="21" spans="1:24">
      <c r="A21" s="46">
        <v>20</v>
      </c>
      <c r="B21" s="56">
        <v>35</v>
      </c>
      <c r="C21" s="57">
        <v>27</v>
      </c>
      <c r="D21" s="58">
        <v>368</v>
      </c>
      <c r="E21" s="64">
        <f t="shared" si="1"/>
        <v>2.2999999999999972</v>
      </c>
      <c r="F21" s="2">
        <f t="shared" si="2"/>
        <v>2</v>
      </c>
      <c r="G21" s="8">
        <f t="shared" si="3"/>
        <v>46.899999999999977</v>
      </c>
      <c r="H21" s="64">
        <f t="shared" si="4"/>
        <v>4.5999999999999943</v>
      </c>
      <c r="I21" s="2">
        <f t="shared" si="5"/>
        <v>107.86999999999982</v>
      </c>
      <c r="J21" s="8">
        <f t="shared" si="6"/>
        <v>93.799999999999955</v>
      </c>
      <c r="L21" s="64">
        <f t="shared" si="7"/>
        <v>5.2899999999999867</v>
      </c>
      <c r="M21" s="2">
        <f t="shared" si="8"/>
        <v>4</v>
      </c>
      <c r="N21" s="8">
        <f t="shared" si="9"/>
        <v>2199.6099999999979</v>
      </c>
      <c r="P21" s="106">
        <f t="shared" si="0"/>
        <v>360.68662674650693</v>
      </c>
      <c r="Q21" s="107">
        <f t="shared" si="10"/>
        <v>7.3133732534930687</v>
      </c>
      <c r="S21" s="106">
        <f t="shared" si="11"/>
        <v>25.780439121756487</v>
      </c>
      <c r="T21" s="107">
        <f t="shared" si="12"/>
        <v>1.219560878243513</v>
      </c>
    </row>
    <row r="22" spans="1:24">
      <c r="A22" s="47" t="s">
        <v>25</v>
      </c>
      <c r="B22" s="48">
        <f>AVERAGE(B2:B21)</f>
        <v>32.700000000000003</v>
      </c>
      <c r="C22" s="48">
        <f>AVERAGE(C2:C21)</f>
        <v>25</v>
      </c>
      <c r="D22" s="48">
        <f>AVERAGE(D2:D21)</f>
        <v>321.10000000000002</v>
      </c>
      <c r="F22" s="49" t="s">
        <v>62</v>
      </c>
      <c r="G22" s="49" t="s">
        <v>61</v>
      </c>
      <c r="H22" s="39">
        <f>AVERAGE(H2:H21)</f>
        <v>1.7</v>
      </c>
      <c r="I22" s="39">
        <f>AVERAGE(I2:I21)</f>
        <v>86.22999999999999</v>
      </c>
      <c r="J22" s="39">
        <f>AVERAGE(J2:J21)</f>
        <v>36.450000000000003</v>
      </c>
      <c r="K22" s="50" t="s">
        <v>17</v>
      </c>
      <c r="L22" s="39">
        <f>AVERAGE(L2:L21)</f>
        <v>5.0100000000000025</v>
      </c>
      <c r="M22" s="39">
        <f>AVERAGE(M2:M21)</f>
        <v>4.5</v>
      </c>
      <c r="N22" s="39">
        <f>AVERAGE(N2:N21)</f>
        <v>3239.0900000000006</v>
      </c>
    </row>
    <row r="23" spans="1:24">
      <c r="G23" s="49" t="s">
        <v>15</v>
      </c>
      <c r="H23" s="68">
        <f>H22/L23/M23</f>
        <v>0.35803361337705258</v>
      </c>
      <c r="I23" s="68">
        <f>I22/L23/N23</f>
        <v>0.67690545740225605</v>
      </c>
      <c r="J23" s="68">
        <f>J22/M23/N23</f>
        <v>0.30191157801645763</v>
      </c>
      <c r="K23" s="50" t="s">
        <v>18</v>
      </c>
      <c r="L23" s="43">
        <f>SQRT(L22)</f>
        <v>2.2383029285599396</v>
      </c>
      <c r="M23" s="43">
        <f>SQRT(M22)</f>
        <v>2.1213203435596424</v>
      </c>
      <c r="N23" s="43">
        <f>SQRT(N22)</f>
        <v>56.913003786480999</v>
      </c>
    </row>
    <row r="24" spans="1:24">
      <c r="G24" s="49" t="s">
        <v>80</v>
      </c>
      <c r="J24" s="103">
        <f>(J23-I23*H23)/SQRT(1-I23^2)/SQRT(1-H23^2)</f>
        <v>8.6656253967962782E-2</v>
      </c>
      <c r="P24" s="40" t="s">
        <v>82</v>
      </c>
      <c r="Q24" s="40" t="s">
        <v>78</v>
      </c>
      <c r="R24" s="40"/>
      <c r="S24" s="40" t="s">
        <v>84</v>
      </c>
      <c r="T24" s="40" t="s">
        <v>85</v>
      </c>
      <c r="U24" s="40"/>
      <c r="V24" s="108" t="s">
        <v>91</v>
      </c>
      <c r="W24" s="108"/>
      <c r="X24" s="108"/>
    </row>
    <row r="25" spans="1:24">
      <c r="G25" s="49" t="s">
        <v>81</v>
      </c>
      <c r="I25" s="103">
        <f>(I23-J23*H23)/SQRT(1-J23^2)/SQRT(1-H23^2)</f>
        <v>0.63901432303857864</v>
      </c>
      <c r="P25" s="41">
        <f>I22/L22</f>
        <v>17.211576846307374</v>
      </c>
      <c r="Q25" s="101">
        <f>D22-P25*B22</f>
        <v>-241.71856287425112</v>
      </c>
      <c r="S25" s="41">
        <f>H22/L22</f>
        <v>0.33932135728542895</v>
      </c>
      <c r="T25" s="101">
        <f>C22-S25*B22</f>
        <v>13.904191616766472</v>
      </c>
      <c r="V25" s="3">
        <f>(J23-I23*H23)/(1-H23^2)*N23/M23</f>
        <v>1.8327906385143764</v>
      </c>
    </row>
    <row r="26" spans="1:24">
      <c r="V26" s="108" t="s">
        <v>90</v>
      </c>
      <c r="W26" s="108"/>
      <c r="X26" s="108"/>
    </row>
    <row r="27" spans="1:24">
      <c r="V27" s="3">
        <f>(I23-J23*H23)/(1-H23^2)*N23/L23</f>
        <v>16.589671839226654</v>
      </c>
    </row>
    <row r="28" spans="1:24">
      <c r="V28" s="108" t="s">
        <v>89</v>
      </c>
    </row>
    <row r="29" spans="1:24">
      <c r="V29" s="3">
        <f>D22-V25*C22-V27*B22</f>
        <v>-267.20203510557099</v>
      </c>
    </row>
  </sheetData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D9666-7841-704A-BCDF-B8FFC166676A}">
  <dimension ref="A1:I19"/>
  <sheetViews>
    <sheetView workbookViewId="0">
      <selection activeCell="B24" sqref="B24"/>
    </sheetView>
  </sheetViews>
  <sheetFormatPr baseColWidth="10" defaultRowHeight="20"/>
  <sheetData>
    <row r="1" spans="1:9">
      <c r="A1" t="s">
        <v>27</v>
      </c>
    </row>
    <row r="2" spans="1:9" ht="21" thickBot="1"/>
    <row r="3" spans="1:9">
      <c r="A3" s="26" t="s">
        <v>28</v>
      </c>
      <c r="B3" s="26"/>
    </row>
    <row r="4" spans="1:9">
      <c r="A4" s="23" t="s">
        <v>29</v>
      </c>
      <c r="B4" s="23">
        <v>0.67990406157493588</v>
      </c>
    </row>
    <row r="5" spans="1:9">
      <c r="A5" s="27" t="s">
        <v>30</v>
      </c>
      <c r="B5" s="27">
        <v>0.46226953294609419</v>
      </c>
    </row>
    <row r="6" spans="1:9">
      <c r="A6" s="23" t="s">
        <v>31</v>
      </c>
      <c r="B6" s="23">
        <v>0.39900712505739938</v>
      </c>
    </row>
    <row r="7" spans="1:9">
      <c r="A7" s="23" t="s">
        <v>32</v>
      </c>
      <c r="B7" s="23">
        <v>45.267276565770167</v>
      </c>
    </row>
    <row r="8" spans="1:9" ht="21" thickBot="1">
      <c r="A8" s="24" t="s">
        <v>33</v>
      </c>
      <c r="B8" s="24">
        <v>20</v>
      </c>
    </row>
    <row r="10" spans="1:9" ht="21" thickBot="1">
      <c r="A10" t="s">
        <v>34</v>
      </c>
    </row>
    <row r="11" spans="1:9">
      <c r="A11" s="25"/>
      <c r="B11" s="25" t="s">
        <v>39</v>
      </c>
      <c r="C11" s="25" t="s">
        <v>40</v>
      </c>
      <c r="D11" s="25" t="s">
        <v>41</v>
      </c>
      <c r="E11" s="25" t="s">
        <v>42</v>
      </c>
      <c r="F11" s="25" t="s">
        <v>43</v>
      </c>
    </row>
    <row r="12" spans="1:9">
      <c r="A12" s="23" t="s">
        <v>35</v>
      </c>
      <c r="B12" s="23">
        <v>2</v>
      </c>
      <c r="C12" s="23">
        <v>29946.652429407288</v>
      </c>
      <c r="D12" s="23">
        <v>14973.326214703644</v>
      </c>
      <c r="E12" s="23">
        <v>7.3071757521373639</v>
      </c>
      <c r="F12" s="23">
        <v>5.1262463299257066E-3</v>
      </c>
    </row>
    <row r="13" spans="1:9">
      <c r="A13" s="23" t="s">
        <v>36</v>
      </c>
      <c r="B13" s="23">
        <v>17</v>
      </c>
      <c r="C13" s="23">
        <v>34835.147570592722</v>
      </c>
      <c r="D13" s="23">
        <v>2049.126327681925</v>
      </c>
      <c r="E13" s="23"/>
      <c r="F13" s="23"/>
    </row>
    <row r="14" spans="1:9" ht="21" thickBot="1">
      <c r="A14" s="24" t="s">
        <v>37</v>
      </c>
      <c r="B14" s="24">
        <v>19</v>
      </c>
      <c r="C14" s="24">
        <v>64781.80000000001</v>
      </c>
      <c r="D14" s="24"/>
      <c r="E14" s="24"/>
      <c r="F14" s="24"/>
    </row>
    <row r="15" spans="1:9" ht="21" thickBot="1"/>
    <row r="16" spans="1:9">
      <c r="A16" s="25"/>
      <c r="B16" s="28" t="s">
        <v>44</v>
      </c>
      <c r="C16" s="25" t="s">
        <v>32</v>
      </c>
      <c r="D16" s="25" t="s">
        <v>45</v>
      </c>
      <c r="E16" s="25" t="s">
        <v>46</v>
      </c>
      <c r="F16" s="25" t="s">
        <v>47</v>
      </c>
      <c r="G16" s="25" t="s">
        <v>48</v>
      </c>
      <c r="H16" s="25" t="s">
        <v>49</v>
      </c>
      <c r="I16" s="25" t="s">
        <v>50</v>
      </c>
    </row>
    <row r="17" spans="1:9">
      <c r="A17" s="23" t="s">
        <v>38</v>
      </c>
      <c r="B17" s="27">
        <v>-267.20203510557104</v>
      </c>
      <c r="C17" s="23">
        <v>164.37366822474391</v>
      </c>
      <c r="D17" s="23">
        <v>-1.6255768821818379</v>
      </c>
      <c r="E17" s="23">
        <v>0.12243300708691542</v>
      </c>
      <c r="F17" s="23">
        <v>-614.00016091174098</v>
      </c>
      <c r="G17" s="23">
        <v>79.59609070059895</v>
      </c>
      <c r="H17" s="23">
        <v>-614.00016091174098</v>
      </c>
      <c r="I17" s="23">
        <v>79.59609070059895</v>
      </c>
    </row>
    <row r="18" spans="1:9">
      <c r="A18" s="23" t="s">
        <v>51</v>
      </c>
      <c r="B18" s="27">
        <v>16.589671839226657</v>
      </c>
      <c r="C18" s="23">
        <v>4.843274695918959</v>
      </c>
      <c r="D18" s="23">
        <v>3.4253006242254749</v>
      </c>
      <c r="E18" s="27">
        <v>3.2261522009567169E-3</v>
      </c>
      <c r="F18" s="23">
        <v>6.3712554380509161</v>
      </c>
      <c r="G18" s="23">
        <v>26.808088240402398</v>
      </c>
      <c r="H18" s="23">
        <v>6.3712554380509161</v>
      </c>
      <c r="I18" s="23">
        <v>26.808088240402398</v>
      </c>
    </row>
    <row r="19" spans="1:9" ht="21" thickBot="1">
      <c r="A19" s="24" t="s">
        <v>52</v>
      </c>
      <c r="B19" s="29">
        <v>1.832790638514372</v>
      </c>
      <c r="C19" s="24">
        <v>5.1103625006983098</v>
      </c>
      <c r="D19" s="24">
        <v>0.35864200206226637</v>
      </c>
      <c r="E19" s="24">
        <v>0.72427810391522651</v>
      </c>
      <c r="F19" s="24">
        <v>-8.9491317738341483</v>
      </c>
      <c r="G19" s="24">
        <v>12.614713050862891</v>
      </c>
      <c r="H19" s="24">
        <v>-8.9491317738341483</v>
      </c>
      <c r="I19" s="24">
        <v>12.614713050862891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EEE3B-2952-D04E-8B68-3BED6AF26905}">
  <dimension ref="A1:M24"/>
  <sheetViews>
    <sheetView zoomScaleNormal="100" workbookViewId="0">
      <selection activeCell="Q26" sqref="Q26"/>
    </sheetView>
  </sheetViews>
  <sheetFormatPr baseColWidth="10" defaultColWidth="11" defaultRowHeight="20"/>
  <cols>
    <col min="1" max="1" width="7.7109375" customWidth="1"/>
    <col min="2" max="2" width="9.5703125" customWidth="1"/>
    <col min="3" max="3" width="8.5703125" customWidth="1"/>
    <col min="4" max="4" width="8.5703125" bestFit="1" customWidth="1"/>
    <col min="5" max="5" width="11.85546875" customWidth="1"/>
    <col min="6" max="8" width="10.140625" customWidth="1"/>
    <col min="9" max="9" width="9.140625" bestFit="1" customWidth="1"/>
    <col min="10" max="10" width="14.42578125" bestFit="1" customWidth="1"/>
    <col min="11" max="11" width="8.7109375" bestFit="1" customWidth="1"/>
    <col min="12" max="12" width="8.7109375" customWidth="1"/>
    <col min="13" max="13" width="2.28515625" customWidth="1"/>
  </cols>
  <sheetData>
    <row r="1" spans="1:13">
      <c r="B1" s="69" t="s">
        <v>0</v>
      </c>
      <c r="C1" s="70" t="s">
        <v>1</v>
      </c>
      <c r="D1" s="73"/>
      <c r="E1" s="74"/>
      <c r="F1" s="31"/>
    </row>
    <row r="2" spans="1:13" ht="21" thickBot="1">
      <c r="A2" s="1"/>
      <c r="B2" s="71" t="s">
        <v>2</v>
      </c>
      <c r="C2" s="72" t="s">
        <v>3</v>
      </c>
      <c r="D2" s="59" t="s">
        <v>54</v>
      </c>
      <c r="E2" s="60" t="s">
        <v>55</v>
      </c>
      <c r="F2" s="61" t="s">
        <v>56</v>
      </c>
      <c r="G2" s="35"/>
      <c r="H2" s="59" t="s">
        <v>7</v>
      </c>
      <c r="I2" s="61" t="s">
        <v>57</v>
      </c>
      <c r="J2" s="35"/>
      <c r="K2" s="81" t="s">
        <v>6</v>
      </c>
    </row>
    <row r="3" spans="1:13" ht="21" thickTop="1">
      <c r="A3">
        <v>1</v>
      </c>
      <c r="B3" s="62">
        <v>24.5</v>
      </c>
      <c r="C3" s="63">
        <v>165.4</v>
      </c>
      <c r="D3" s="75"/>
      <c r="E3" s="76"/>
      <c r="F3" s="77"/>
      <c r="G3" s="33"/>
      <c r="H3" s="75"/>
      <c r="I3" s="77"/>
      <c r="J3" s="33"/>
      <c r="K3" s="9"/>
    </row>
    <row r="4" spans="1:13">
      <c r="A4">
        <v>2</v>
      </c>
      <c r="B4" s="62">
        <v>28</v>
      </c>
      <c r="C4" s="63">
        <v>182.7</v>
      </c>
      <c r="D4" s="75"/>
      <c r="E4" s="76"/>
      <c r="F4" s="77"/>
      <c r="G4" s="33"/>
      <c r="H4" s="75"/>
      <c r="I4" s="77"/>
      <c r="J4" s="33"/>
      <c r="K4" s="9"/>
    </row>
    <row r="5" spans="1:13">
      <c r="A5">
        <v>3</v>
      </c>
      <c r="B5" s="62">
        <v>26</v>
      </c>
      <c r="C5" s="63">
        <v>171.6</v>
      </c>
      <c r="D5" s="75"/>
      <c r="E5" s="76"/>
      <c r="F5" s="77"/>
      <c r="G5" s="33"/>
      <c r="H5" s="75"/>
      <c r="I5" s="77"/>
      <c r="J5" s="33"/>
      <c r="K5" s="9"/>
    </row>
    <row r="6" spans="1:13">
      <c r="A6">
        <v>4</v>
      </c>
      <c r="B6" s="62">
        <v>25.5</v>
      </c>
      <c r="C6" s="63">
        <v>173.1</v>
      </c>
      <c r="D6" s="75"/>
      <c r="E6" s="76"/>
      <c r="F6" s="77"/>
      <c r="G6" s="33"/>
      <c r="H6" s="75"/>
      <c r="I6" s="77"/>
      <c r="J6" s="33"/>
      <c r="K6" s="9"/>
    </row>
    <row r="7" spans="1:13">
      <c r="A7">
        <v>5</v>
      </c>
      <c r="B7" s="62">
        <v>25</v>
      </c>
      <c r="C7" s="63">
        <v>175.1</v>
      </c>
      <c r="D7" s="75"/>
      <c r="E7" s="76"/>
      <c r="F7" s="77"/>
      <c r="G7" s="33"/>
      <c r="H7" s="75"/>
      <c r="I7" s="77"/>
      <c r="J7" s="33"/>
      <c r="K7" s="9"/>
    </row>
    <row r="8" spans="1:13">
      <c r="A8" s="2">
        <v>6</v>
      </c>
      <c r="B8" s="64">
        <v>24</v>
      </c>
      <c r="C8" s="8">
        <v>170.6</v>
      </c>
      <c r="D8" s="78"/>
      <c r="E8" s="79"/>
      <c r="F8" s="80"/>
      <c r="G8" s="33"/>
      <c r="H8" s="75"/>
      <c r="I8" s="77"/>
      <c r="J8" s="33"/>
      <c r="K8" s="9"/>
    </row>
    <row r="9" spans="1:13">
      <c r="A9" s="82" t="s">
        <v>8</v>
      </c>
      <c r="B9" s="83"/>
      <c r="C9" s="84"/>
      <c r="E9" s="85" t="s">
        <v>11</v>
      </c>
      <c r="F9" s="92"/>
      <c r="G9" s="93" t="s">
        <v>17</v>
      </c>
      <c r="H9" s="86"/>
      <c r="I9" s="86"/>
      <c r="J9" s="87" t="s">
        <v>8</v>
      </c>
      <c r="K9" s="94"/>
    </row>
    <row r="10" spans="1:13">
      <c r="A10" s="36"/>
      <c r="B10" s="36"/>
      <c r="C10" s="45"/>
      <c r="E10" s="36"/>
      <c r="F10" s="36"/>
      <c r="G10" s="88" t="s">
        <v>18</v>
      </c>
      <c r="H10" s="89"/>
      <c r="I10" s="89"/>
      <c r="J10" s="90" t="s">
        <v>58</v>
      </c>
      <c r="K10" s="91"/>
    </row>
    <row r="11" spans="1:13">
      <c r="E11" s="37"/>
      <c r="F11" s="37"/>
      <c r="G11" s="37"/>
      <c r="H11" s="37"/>
      <c r="I11" s="37"/>
      <c r="J11" s="37"/>
      <c r="M11" s="4"/>
    </row>
    <row r="12" spans="1:13">
      <c r="E12" s="37"/>
      <c r="F12" s="37"/>
      <c r="G12" s="37"/>
      <c r="H12" s="37"/>
      <c r="I12" s="37"/>
      <c r="J12" s="40" t="s">
        <v>59</v>
      </c>
      <c r="K12" s="40" t="s">
        <v>60</v>
      </c>
      <c r="L12" s="40"/>
    </row>
    <row r="13" spans="1:13">
      <c r="E13" s="37"/>
      <c r="F13" s="37"/>
      <c r="G13" s="37"/>
      <c r="H13" s="37"/>
      <c r="I13" s="37"/>
      <c r="J13" s="41"/>
      <c r="K13" s="42"/>
    </row>
    <row r="14" spans="1:13">
      <c r="E14" s="5"/>
      <c r="F14" s="5"/>
      <c r="G14" s="5"/>
      <c r="H14" s="5"/>
      <c r="I14" s="5"/>
      <c r="J14" s="40" t="s">
        <v>15</v>
      </c>
      <c r="K14" s="4"/>
    </row>
    <row r="15" spans="1:13">
      <c r="J15" s="44"/>
    </row>
    <row r="17" spans="4:12">
      <c r="D17" s="2"/>
      <c r="E17" s="2" t="s">
        <v>16</v>
      </c>
      <c r="F17" s="2"/>
      <c r="G17" s="31"/>
      <c r="H17" s="31"/>
      <c r="K17" s="36"/>
      <c r="L17" s="38"/>
    </row>
    <row r="18" spans="4:12">
      <c r="D18" s="6"/>
      <c r="E18" s="7" t="s">
        <v>0</v>
      </c>
      <c r="F18" s="8" t="s">
        <v>1</v>
      </c>
      <c r="G18" s="31"/>
      <c r="H18" s="31"/>
      <c r="L18" s="36"/>
    </row>
    <row r="19" spans="4:12">
      <c r="D19" s="9" t="s">
        <v>17</v>
      </c>
      <c r="E19" s="10"/>
      <c r="F19" s="11"/>
      <c r="G19" s="34"/>
      <c r="H19" s="34"/>
      <c r="K19" s="38"/>
      <c r="L19" s="36"/>
    </row>
    <row r="20" spans="4:12">
      <c r="D20" s="9" t="s">
        <v>18</v>
      </c>
      <c r="E20" s="10"/>
      <c r="F20" s="11"/>
      <c r="G20" s="34"/>
      <c r="H20" s="34"/>
      <c r="K20" t="s">
        <v>19</v>
      </c>
    </row>
    <row r="21" spans="4:12">
      <c r="D21" s="9" t="s">
        <v>20</v>
      </c>
      <c r="E21" s="10"/>
      <c r="F21" s="11"/>
      <c r="G21" s="34"/>
      <c r="H21" s="34"/>
    </row>
    <row r="22" spans="4:12">
      <c r="D22" s="6" t="s">
        <v>21</v>
      </c>
      <c r="E22" s="12"/>
      <c r="F22" s="13"/>
      <c r="G22" s="34"/>
      <c r="H22" s="34"/>
    </row>
    <row r="23" spans="4:12">
      <c r="D23" s="14" t="s">
        <v>22</v>
      </c>
      <c r="E23" s="14"/>
    </row>
    <row r="24" spans="4:12">
      <c r="D24" s="6" t="s">
        <v>12</v>
      </c>
      <c r="E24" s="12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385E4-AD56-534F-9B12-1FB53F2017FC}">
  <dimension ref="A1:I24"/>
  <sheetViews>
    <sheetView workbookViewId="0">
      <selection activeCell="F38" sqref="F38"/>
    </sheetView>
  </sheetViews>
  <sheetFormatPr baseColWidth="10" defaultRowHeight="20"/>
  <cols>
    <col min="2" max="3" width="8.140625" bestFit="1" customWidth="1"/>
    <col min="5" max="6" width="11.140625" bestFit="1" customWidth="1"/>
  </cols>
  <sheetData>
    <row r="1" spans="1:9" ht="21" thickBot="1">
      <c r="B1" s="15" t="s">
        <v>23</v>
      </c>
      <c r="C1" s="15" t="s">
        <v>24</v>
      </c>
      <c r="E1" s="15" t="s">
        <v>4</v>
      </c>
      <c r="F1" s="15" t="s">
        <v>5</v>
      </c>
      <c r="G1" s="15" t="s">
        <v>6</v>
      </c>
    </row>
    <row r="2" spans="1:9" ht="21" thickTop="1">
      <c r="B2">
        <v>62.2</v>
      </c>
      <c r="C2">
        <v>36.700000000000003</v>
      </c>
      <c r="E2">
        <f>B2^2</f>
        <v>3868.84</v>
      </c>
      <c r="F2">
        <f>C2^2</f>
        <v>1346.89</v>
      </c>
      <c r="G2">
        <f>B2*C2</f>
        <v>2282.7400000000002</v>
      </c>
    </row>
    <row r="3" spans="1:9">
      <c r="B3">
        <v>42.8</v>
      </c>
      <c r="C3">
        <v>28.7</v>
      </c>
      <c r="E3">
        <f t="shared" ref="E3:F9" si="0">B3^2</f>
        <v>1831.8399999999997</v>
      </c>
      <c r="F3">
        <f t="shared" si="0"/>
        <v>823.68999999999994</v>
      </c>
      <c r="G3">
        <f t="shared" ref="G3:G9" si="1">B3*C3</f>
        <v>1228.3599999999999</v>
      </c>
    </row>
    <row r="4" spans="1:9">
      <c r="B4">
        <v>61.8</v>
      </c>
      <c r="C4">
        <v>32</v>
      </c>
      <c r="E4">
        <f t="shared" si="0"/>
        <v>3819.24</v>
      </c>
      <c r="F4">
        <f t="shared" si="0"/>
        <v>1024</v>
      </c>
      <c r="G4">
        <f t="shared" si="1"/>
        <v>1977.6</v>
      </c>
    </row>
    <row r="5" spans="1:9">
      <c r="B5">
        <v>79.3</v>
      </c>
      <c r="C5">
        <v>37.700000000000003</v>
      </c>
      <c r="E5">
        <f t="shared" si="0"/>
        <v>6288.49</v>
      </c>
      <c r="F5">
        <f t="shared" si="0"/>
        <v>1421.2900000000002</v>
      </c>
      <c r="G5">
        <f t="shared" si="1"/>
        <v>2989.61</v>
      </c>
    </row>
    <row r="6" spans="1:9">
      <c r="B6">
        <v>63.1</v>
      </c>
      <c r="C6">
        <v>31.8</v>
      </c>
      <c r="E6">
        <f t="shared" si="0"/>
        <v>3981.61</v>
      </c>
      <c r="F6">
        <f t="shared" si="0"/>
        <v>1011.24</v>
      </c>
      <c r="G6">
        <f t="shared" si="1"/>
        <v>2006.5800000000002</v>
      </c>
    </row>
    <row r="7" spans="1:9">
      <c r="B7">
        <v>51.4</v>
      </c>
      <c r="C7">
        <v>31.5</v>
      </c>
      <c r="E7">
        <f t="shared" si="0"/>
        <v>2641.96</v>
      </c>
      <c r="F7">
        <f t="shared" si="0"/>
        <v>992.25</v>
      </c>
      <c r="G7">
        <f t="shared" si="1"/>
        <v>1619.1</v>
      </c>
    </row>
    <row r="8" spans="1:9">
      <c r="B8">
        <v>60.9</v>
      </c>
      <c r="C8">
        <v>32.299999999999997</v>
      </c>
      <c r="E8">
        <f t="shared" si="0"/>
        <v>3708.81</v>
      </c>
      <c r="F8">
        <f t="shared" si="0"/>
        <v>1043.2899999999997</v>
      </c>
      <c r="G8">
        <f t="shared" si="1"/>
        <v>1967.0699999999997</v>
      </c>
    </row>
    <row r="9" spans="1:9">
      <c r="B9" s="2">
        <v>69.900000000000006</v>
      </c>
      <c r="C9" s="2">
        <v>34.799999999999997</v>
      </c>
      <c r="E9" s="2">
        <f t="shared" si="0"/>
        <v>4886.0100000000011</v>
      </c>
      <c r="F9" s="2">
        <f t="shared" si="0"/>
        <v>1211.0399999999997</v>
      </c>
      <c r="G9" s="2">
        <f t="shared" si="1"/>
        <v>2432.52</v>
      </c>
    </row>
    <row r="10" spans="1:9">
      <c r="A10" s="16" t="s">
        <v>25</v>
      </c>
      <c r="B10" s="17">
        <f>AVERAGE(B2:B9)</f>
        <v>61.424999999999997</v>
      </c>
      <c r="C10" s="17">
        <f>AVERAGE(C2:C9)</f>
        <v>33.187500000000007</v>
      </c>
      <c r="D10" s="16" t="s">
        <v>25</v>
      </c>
      <c r="E10" s="18">
        <f>AVERAGE(E2:E9)</f>
        <v>3878.3500000000004</v>
      </c>
      <c r="F10" s="17">
        <f>AVERAGE(F2:F9)</f>
        <v>1109.2112499999998</v>
      </c>
      <c r="G10" s="17">
        <f>AVERAGE(G2:G9)</f>
        <v>2062.9475000000002</v>
      </c>
    </row>
    <row r="11" spans="1:9">
      <c r="A11" s="16" t="s">
        <v>26</v>
      </c>
      <c r="B11" s="17">
        <f>B10^2</f>
        <v>3773.0306249999999</v>
      </c>
      <c r="C11" s="17">
        <f>C10^2</f>
        <v>1101.4101562500005</v>
      </c>
      <c r="E11" s="16" t="s">
        <v>9</v>
      </c>
      <c r="F11" s="16" t="s">
        <v>10</v>
      </c>
      <c r="G11" s="16" t="s">
        <v>20</v>
      </c>
      <c r="H11" s="16" t="s">
        <v>22</v>
      </c>
      <c r="I11" s="16" t="s">
        <v>12</v>
      </c>
    </row>
    <row r="12" spans="1:9">
      <c r="E12" s="19">
        <f>E10-B11</f>
        <v>105.31937500000049</v>
      </c>
      <c r="F12" s="19">
        <f>F10-C11</f>
        <v>7.8010937499993815</v>
      </c>
      <c r="G12" s="17">
        <f>G10-B10*C10</f>
        <v>24.405312499999809</v>
      </c>
      <c r="H12" s="20">
        <f>G12/E12</f>
        <v>0.23172671220276131</v>
      </c>
      <c r="I12" s="20">
        <f>C10-H12*B10</f>
        <v>18.953686702945394</v>
      </c>
    </row>
    <row r="13" spans="1:9">
      <c r="E13" s="16" t="s">
        <v>13</v>
      </c>
      <c r="F13" s="16" t="s">
        <v>14</v>
      </c>
      <c r="G13" s="16" t="s">
        <v>21</v>
      </c>
    </row>
    <row r="14" spans="1:9">
      <c r="E14" s="17">
        <f>SQRT(E12)</f>
        <v>10.262522837977048</v>
      </c>
      <c r="F14" s="17">
        <f>SQRT(F12)</f>
        <v>2.7930438145506029</v>
      </c>
      <c r="G14" s="21">
        <f>G12/E14/F14</f>
        <v>0.85143693907029017</v>
      </c>
    </row>
    <row r="17" spans="5:7">
      <c r="E17" s="2"/>
      <c r="F17" s="22" t="s">
        <v>16</v>
      </c>
      <c r="G17" s="22"/>
    </row>
    <row r="18" spans="5:7">
      <c r="E18" s="6"/>
      <c r="F18" s="7" t="s">
        <v>0</v>
      </c>
      <c r="G18" s="8" t="s">
        <v>1</v>
      </c>
    </row>
    <row r="19" spans="5:7">
      <c r="E19" s="9" t="s">
        <v>17</v>
      </c>
      <c r="F19" s="10">
        <f>_xlfn.VAR.P(B2:B9)</f>
        <v>105.31937500000049</v>
      </c>
      <c r="G19" s="11">
        <f>_xlfn.VAR.P(C2:C9)</f>
        <v>7.801093750000005</v>
      </c>
    </row>
    <row r="20" spans="5:7">
      <c r="E20" s="9" t="s">
        <v>18</v>
      </c>
      <c r="F20" s="10">
        <f>_xlfn.STDEV.P(B2:B9)</f>
        <v>10.262522837977048</v>
      </c>
      <c r="G20" s="10">
        <f>_xlfn.STDEV.P(C2:C9)</f>
        <v>2.7930438145507144</v>
      </c>
    </row>
    <row r="21" spans="5:7">
      <c r="E21" s="9" t="s">
        <v>20</v>
      </c>
      <c r="F21" s="10">
        <f>_xlfn.COVARIANCE.P(B2:B9,C2:C9)</f>
        <v>24.405312500000008</v>
      </c>
      <c r="G21" s="11"/>
    </row>
    <row r="22" spans="5:7">
      <c r="E22" s="6" t="s">
        <v>21</v>
      </c>
      <c r="F22" s="12">
        <f>CORREL(B2:B9,C2:C9)</f>
        <v>0.85143693907026508</v>
      </c>
      <c r="G22" s="13"/>
    </row>
    <row r="23" spans="5:7">
      <c r="E23" s="14" t="s">
        <v>22</v>
      </c>
      <c r="F23" s="14">
        <f>SLOPE(C2:C9,B2:B9)</f>
        <v>0.23172671220276425</v>
      </c>
    </row>
    <row r="24" spans="5:7">
      <c r="E24" s="6" t="s">
        <v>12</v>
      </c>
      <c r="F24" s="12">
        <f>INTERCEPT(C2:C9,B2:B9)</f>
        <v>18.953686702945213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9.2</vt:lpstr>
      <vt:lpstr>線形回帰</vt:lpstr>
      <vt:lpstr>重回帰</vt:lpstr>
      <vt:lpstr>重回帰結果</vt:lpstr>
      <vt:lpstr>9.2確認用</vt:lpstr>
      <vt:lpstr>9-1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小山翔子</dc:creator>
  <cp:lastModifiedBy>小山翔子</cp:lastModifiedBy>
  <dcterms:created xsi:type="dcterms:W3CDTF">2021-10-25T10:43:35Z</dcterms:created>
  <dcterms:modified xsi:type="dcterms:W3CDTF">2022-06-23T03:23:57Z</dcterms:modified>
</cp:coreProperties>
</file>